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e1\OneDrive\Documents\BIA\2024\"/>
    </mc:Choice>
  </mc:AlternateContent>
  <xr:revisionPtr revIDLastSave="0" documentId="13_ncr:1_{DCC0E86E-FA3F-43E0-9DC3-93F95D815DD4}" xr6:coauthVersionLast="47" xr6:coauthVersionMax="47" xr10:uidLastSave="{00000000-0000-0000-0000-000000000000}"/>
  <bookViews>
    <workbookView xWindow="-120" yWindow="-120" windowWidth="20730" windowHeight="11160" activeTab="1" xr2:uid="{A62A9CE9-8EF8-458E-B981-9B10182EA5D1}"/>
  </bookViews>
  <sheets>
    <sheet name="Dec 23" sheetId="12" r:id="rId1"/>
    <sheet name="Jan" sheetId="4" r:id="rId2"/>
    <sheet name="Feb" sheetId="3" r:id="rId3"/>
    <sheet name="Mar" sheetId="2" r:id="rId4"/>
    <sheet name="Apr" sheetId="1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F35" i="4"/>
  <c r="E35" i="4"/>
  <c r="F15" i="4"/>
  <c r="F37" i="4" s="1"/>
  <c r="E15" i="4"/>
  <c r="E37" i="4" s="1"/>
  <c r="E38" i="12"/>
  <c r="C38" i="12"/>
  <c r="F36" i="12"/>
  <c r="D36" i="12"/>
  <c r="F33" i="12"/>
  <c r="F32" i="12"/>
  <c r="F31" i="12"/>
  <c r="D31" i="12"/>
  <c r="D28" i="12"/>
  <c r="F24" i="12"/>
  <c r="F38" i="12" s="1"/>
  <c r="D19" i="12"/>
  <c r="D18" i="12"/>
  <c r="D38" i="12" s="1"/>
  <c r="E15" i="12"/>
  <c r="E40" i="12" s="1"/>
  <c r="C15" i="12"/>
  <c r="C40" i="12" s="1"/>
  <c r="D12" i="12"/>
  <c r="F10" i="12"/>
  <c r="D10" i="12"/>
  <c r="F7" i="12"/>
  <c r="F15" i="12" s="1"/>
  <c r="F40" i="12" s="1"/>
  <c r="D7" i="12"/>
  <c r="D15" i="12" s="1"/>
  <c r="D40" i="12" s="1"/>
  <c r="D7" i="13"/>
  <c r="D36" i="13"/>
  <c r="D28" i="13"/>
  <c r="D31" i="13"/>
  <c r="D10" i="13"/>
  <c r="D18" i="13"/>
  <c r="D19" i="13"/>
  <c r="D38" i="13"/>
  <c r="D12" i="13"/>
  <c r="D15" i="13"/>
  <c r="D40" i="13" s="1"/>
  <c r="D36" i="11" l="1"/>
  <c r="D12" i="11"/>
  <c r="D10" i="11"/>
  <c r="D7" i="11"/>
  <c r="D31" i="11"/>
  <c r="D18" i="11"/>
  <c r="D38" i="11" s="1"/>
  <c r="D15" i="11"/>
  <c r="D40" i="11" s="1"/>
  <c r="D36" i="10" l="1"/>
  <c r="D31" i="10"/>
  <c r="D7" i="10"/>
  <c r="D18" i="10"/>
  <c r="D38" i="10" s="1"/>
  <c r="D12" i="10"/>
  <c r="D10" i="10"/>
  <c r="D15" i="10"/>
  <c r="D40" i="10" s="1"/>
  <c r="D36" i="9"/>
  <c r="D18" i="9"/>
  <c r="D10" i="9"/>
  <c r="D12" i="9"/>
  <c r="D7" i="9"/>
  <c r="D38" i="9" l="1"/>
  <c r="D15" i="9"/>
  <c r="D36" i="8"/>
  <c r="D18" i="8"/>
  <c r="D7" i="8"/>
  <c r="D12" i="8"/>
  <c r="D15" i="8"/>
  <c r="D36" i="7"/>
  <c r="D18" i="7"/>
  <c r="D7" i="7"/>
  <c r="D38" i="7"/>
  <c r="D15" i="7"/>
  <c r="D40" i="7" s="1"/>
  <c r="D38" i="8"/>
  <c r="D40" i="8"/>
  <c r="D7" i="6"/>
  <c r="D35" i="6"/>
  <c r="D18" i="6"/>
  <c r="D37" i="6" s="1"/>
  <c r="D15" i="6"/>
  <c r="D39" i="6" s="1"/>
  <c r="E38" i="7"/>
  <c r="C38" i="7"/>
  <c r="F38" i="7"/>
  <c r="E15" i="7"/>
  <c r="E40" i="7" s="1"/>
  <c r="C15" i="7"/>
  <c r="C40" i="7" s="1"/>
  <c r="F15" i="7"/>
  <c r="F40" i="7" s="1"/>
  <c r="D40" i="9" l="1"/>
  <c r="D35" i="5"/>
  <c r="D7" i="5"/>
  <c r="D18" i="5"/>
  <c r="D37" i="5" s="1"/>
  <c r="D15" i="5"/>
  <c r="D39" i="5" s="1"/>
  <c r="D35" i="1"/>
  <c r="D18" i="1"/>
  <c r="D7" i="1" l="1"/>
  <c r="C37" i="1"/>
  <c r="D37" i="1"/>
  <c r="C15" i="1"/>
  <c r="C39" i="1" s="1"/>
  <c r="D15" i="1"/>
  <c r="D39" i="1" s="1"/>
  <c r="D18" i="2"/>
  <c r="D35" i="2"/>
  <c r="D7" i="2"/>
  <c r="D37" i="2"/>
  <c r="C37" i="2"/>
  <c r="C15" i="2"/>
  <c r="C39" i="2" s="1"/>
  <c r="D15" i="2"/>
  <c r="D39" i="2" s="1"/>
  <c r="D7" i="3"/>
  <c r="D37" i="3"/>
  <c r="D15" i="3"/>
  <c r="D39" i="3" s="1"/>
  <c r="C38" i="13"/>
  <c r="C15" i="13"/>
  <c r="C40" i="13" s="1"/>
  <c r="C38" i="11"/>
  <c r="C15" i="11"/>
  <c r="C40" i="11" s="1"/>
  <c r="C38" i="10"/>
  <c r="C15" i="10"/>
  <c r="C40" i="10" s="1"/>
  <c r="C38" i="9"/>
  <c r="C15" i="9"/>
  <c r="C40" i="9" s="1"/>
  <c r="C38" i="8"/>
  <c r="C15" i="8"/>
  <c r="C40" i="8" s="1"/>
  <c r="C37" i="6"/>
  <c r="C15" i="6"/>
  <c r="C39" i="6" s="1"/>
  <c r="C37" i="5"/>
  <c r="C15" i="5"/>
  <c r="C39" i="5" s="1"/>
  <c r="C37" i="3"/>
  <c r="C15" i="3"/>
  <c r="C39" i="3" s="1"/>
  <c r="F36" i="13"/>
  <c r="F33" i="13"/>
  <c r="F32" i="13"/>
  <c r="F31" i="13"/>
  <c r="F24" i="13"/>
  <c r="F38" i="13" s="1"/>
  <c r="F10" i="13"/>
  <c r="F7" i="13"/>
  <c r="F15" i="13" s="1"/>
  <c r="F40" i="13" s="1"/>
  <c r="F36" i="11"/>
  <c r="F31" i="11"/>
  <c r="F24" i="11"/>
  <c r="F38" i="11" s="1"/>
  <c r="F10" i="11"/>
  <c r="F7" i="11"/>
  <c r="F15" i="11" s="1"/>
  <c r="F40" i="11" s="1"/>
  <c r="F36" i="10"/>
  <c r="F31" i="10"/>
  <c r="F24" i="10"/>
  <c r="F38" i="10" s="1"/>
  <c r="F7" i="10"/>
  <c r="F15" i="10" s="1"/>
  <c r="F40" i="10" s="1"/>
  <c r="F36" i="9"/>
  <c r="F31" i="9"/>
  <c r="F24" i="9"/>
  <c r="F7" i="9"/>
  <c r="F15" i="9" s="1"/>
  <c r="F36" i="8"/>
  <c r="F38" i="8" s="1"/>
  <c r="F7" i="8"/>
  <c r="F15" i="8" s="1"/>
  <c r="F40" i="8" s="1"/>
  <c r="F37" i="6"/>
  <c r="F15" i="6"/>
  <c r="F39" i="6" s="1"/>
  <c r="F35" i="5"/>
  <c r="F37" i="5" s="1"/>
  <c r="F7" i="5"/>
  <c r="F15" i="5" s="1"/>
  <c r="F39" i="5" s="1"/>
  <c r="F35" i="1"/>
  <c r="F37" i="1" s="1"/>
  <c r="F7" i="1"/>
  <c r="F15" i="1" s="1"/>
  <c r="F39" i="1" s="1"/>
  <c r="F35" i="2"/>
  <c r="F37" i="2" s="1"/>
  <c r="F7" i="2"/>
  <c r="F15" i="2" s="1"/>
  <c r="F39" i="2" s="1"/>
  <c r="F35" i="3"/>
  <c r="F37" i="3" s="1"/>
  <c r="F7" i="3"/>
  <c r="F15" i="3" s="1"/>
  <c r="F39" i="3" s="1"/>
  <c r="E38" i="13"/>
  <c r="E15" i="13"/>
  <c r="E40" i="13" s="1"/>
  <c r="E38" i="11"/>
  <c r="E15" i="11"/>
  <c r="E40" i="11" s="1"/>
  <c r="E38" i="10"/>
  <c r="E15" i="10"/>
  <c r="E40" i="10" s="1"/>
  <c r="E38" i="9"/>
  <c r="E15" i="9"/>
  <c r="E40" i="9" s="1"/>
  <c r="E38" i="8"/>
  <c r="E15" i="8"/>
  <c r="E40" i="8" s="1"/>
  <c r="E37" i="6"/>
  <c r="E15" i="6"/>
  <c r="E39" i="6" s="1"/>
  <c r="E37" i="5"/>
  <c r="E15" i="5"/>
  <c r="E39" i="5" s="1"/>
  <c r="E37" i="1"/>
  <c r="E15" i="1"/>
  <c r="E39" i="1" s="1"/>
  <c r="E37" i="2"/>
  <c r="E15" i="2"/>
  <c r="E39" i="2" s="1"/>
  <c r="E37" i="3"/>
  <c r="E15" i="3"/>
  <c r="E39" i="3" s="1"/>
  <c r="F38" i="9" l="1"/>
  <c r="F40" i="9" s="1"/>
  <c r="C15" i="4"/>
  <c r="C35" i="4"/>
  <c r="C37" i="4"/>
  <c r="D35" i="4" l="1"/>
  <c r="D15" i="4"/>
  <c r="D37" i="4" l="1"/>
</calcChain>
</file>

<file path=xl/sharedStrings.xml><?xml version="1.0" encoding="utf-8"?>
<sst xmlns="http://schemas.openxmlformats.org/spreadsheetml/2006/main" count="791" uniqueCount="76">
  <si>
    <t>Statement of Revenue &amp; Expenditures</t>
  </si>
  <si>
    <t>BUDGET</t>
  </si>
  <si>
    <t>ACTUAL</t>
  </si>
  <si>
    <t>YTD</t>
  </si>
  <si>
    <t>INCOME</t>
  </si>
  <si>
    <t>0-411</t>
  </si>
  <si>
    <t>INTEREST</t>
  </si>
  <si>
    <t>0-412</t>
  </si>
  <si>
    <t>MUNICIPAL CONTRIBUTIONS</t>
  </si>
  <si>
    <t>0-416</t>
  </si>
  <si>
    <t>DIGITAL MAIN STREET GRANT</t>
  </si>
  <si>
    <t>INCOME FROM EVENTS</t>
  </si>
  <si>
    <t>0-420</t>
  </si>
  <si>
    <t>SURPLUS PREVIOUS YEAR</t>
  </si>
  <si>
    <t>HST REBATE</t>
  </si>
  <si>
    <t>TOTAL REVENUE</t>
  </si>
  <si>
    <t>EXPENDITURES</t>
  </si>
  <si>
    <t>0-500</t>
  </si>
  <si>
    <t>0-503</t>
  </si>
  <si>
    <t>DONATIONS WREATH</t>
  </si>
  <si>
    <t>0-504</t>
  </si>
  <si>
    <t>PROMOTIONS / OVER THE HILLS</t>
  </si>
  <si>
    <t>0-505</t>
  </si>
  <si>
    <t>FRONT PORCH SHENNIGANS</t>
  </si>
  <si>
    <t>0-506</t>
  </si>
  <si>
    <t>KEGS, CORKS AND CURDS</t>
  </si>
  <si>
    <t>0-507</t>
  </si>
  <si>
    <t>WATER BUFFALO FESTIVAL</t>
  </si>
  <si>
    <t>0-508</t>
  </si>
  <si>
    <t>DOWNTOWN MUSIC</t>
  </si>
  <si>
    <t>0-509</t>
  </si>
  <si>
    <t>HORTICULTURAL SOCIETY 125TH AN</t>
  </si>
  <si>
    <t>0-510</t>
  </si>
  <si>
    <t>PARADE</t>
  </si>
  <si>
    <t>0-513</t>
  </si>
  <si>
    <t>FLOWERS</t>
  </si>
  <si>
    <t>0-518</t>
  </si>
  <si>
    <t>CHRISTMAS LIGHTING</t>
  </si>
  <si>
    <t>0-521</t>
  </si>
  <si>
    <t>PROFESSIONAL FEES</t>
  </si>
  <si>
    <t>0-522</t>
  </si>
  <si>
    <t>0-523</t>
  </si>
  <si>
    <t>MARKET IN THE VILLAGE</t>
  </si>
  <si>
    <t>0-524</t>
  </si>
  <si>
    <t>HARVEST MARKET</t>
  </si>
  <si>
    <t>0-525</t>
  </si>
  <si>
    <t>CHRISTMAS MARKET</t>
  </si>
  <si>
    <t>0-526</t>
  </si>
  <si>
    <t>BANNER PROGRAM</t>
  </si>
  <si>
    <t xml:space="preserve">    HST </t>
  </si>
  <si>
    <t>TOTAL EXPENDITURES</t>
  </si>
  <si>
    <t>TOTAL REVENUE LESS EXPENDITURES</t>
  </si>
  <si>
    <t>ASSOCIATE MEMBERS FEES</t>
  </si>
  <si>
    <t>ADV/MARKET/SOCIAL MEDIA</t>
  </si>
  <si>
    <t>March 31, 2023</t>
  </si>
  <si>
    <t>February 28, 2023</t>
  </si>
  <si>
    <t>April 30, 2023</t>
  </si>
  <si>
    <t>0-409</t>
  </si>
  <si>
    <t>0-401</t>
  </si>
  <si>
    <t>Dec 31, 2023</t>
  </si>
  <si>
    <t>Nov 30, 2023</t>
  </si>
  <si>
    <t>Oct 31, 2023</t>
  </si>
  <si>
    <t>Sep 30, 2023</t>
  </si>
  <si>
    <t>Aug 31, 2023</t>
  </si>
  <si>
    <t>Jul 31, 2023</t>
  </si>
  <si>
    <t>June 30, 2023</t>
  </si>
  <si>
    <t>May 31, 2023</t>
  </si>
  <si>
    <t>0-527</t>
  </si>
  <si>
    <t>STIRLING COMMUNITY DINNER</t>
  </si>
  <si>
    <t xml:space="preserve">PROMOTIONS </t>
  </si>
  <si>
    <t>FESTIVALS</t>
  </si>
  <si>
    <t>SPRING MARKET</t>
  </si>
  <si>
    <t>MARKET BANNERS</t>
  </si>
  <si>
    <t>DONATIONS</t>
  </si>
  <si>
    <t>GRANTS</t>
  </si>
  <si>
    <t>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</si>
</sst>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DA7F-719C-49D0-AD6D-DC980829C3E9}">
  <dimension ref="A1:H82"/>
  <sheetViews>
    <sheetView topLeftCell="A21" workbookViewId="0">
      <selection activeCell="B30" sqref="B30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59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51.74+48.35+39.13+31.79+47.1+64.95+63.32+58.87+55.6+53.15+32.93+36.59</f>
        <v>583.52</v>
      </c>
      <c r="E7" s="1">
        <v>75</v>
      </c>
      <c r="F7" s="1">
        <f>8.31+6.77+10.55+13.85+17.06+22.38+28.62+39.14+50.2+47.96+42.77+49.42</f>
        <v>337.03000000000003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7500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f>755+255+1740</f>
        <v>2750</v>
      </c>
      <c r="E10" s="1">
        <v>800</v>
      </c>
      <c r="F10" s="1">
        <f>620+440+1400</f>
        <v>2460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f>126.81+67.27+67.27+67.27+67.27+269.08</f>
        <v>664.96999999999991</v>
      </c>
      <c r="E12" s="1">
        <v>16875.169999999998</v>
      </c>
      <c r="F12" s="1">
        <v>538.16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454.15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>SUM(D7:D13)</f>
        <v>25564.030000000002</v>
      </c>
      <c r="E15" s="4">
        <f>SUM(E7:E13)</f>
        <v>42125.34</v>
      </c>
      <c r="F15" s="4">
        <f>SUM(F7:F14)</f>
        <v>28164.51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1500+500+1500-250+157.16+1500+138.49+381.04+151.43+247.26+1500+84.75+400</f>
        <v>7810.13</v>
      </c>
      <c r="E18" s="1">
        <v>2500</v>
      </c>
      <c r="F18" s="1">
        <v>7711.36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f>44+51+80</f>
        <v>175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f>610.43+736.93</f>
        <v>1347.36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f>620.05+85.98</f>
        <v>706.03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f>491.1+2449.93+123.08</f>
        <v>3064.1099999999997</v>
      </c>
      <c r="E31" s="1">
        <v>1500</v>
      </c>
      <c r="F31" s="1">
        <f>313.34+265.9+9.89</f>
        <v>589.13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179.27</v>
      </c>
      <c r="E32" s="1">
        <v>500</v>
      </c>
      <c r="F32" s="1">
        <f>187.99+11.47</f>
        <v>199.46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300.35000000000002</v>
      </c>
      <c r="E33" s="1">
        <v>500</v>
      </c>
      <c r="F33" s="1">
        <f>190.6+176.09</f>
        <v>366.69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  <c r="H35" s="1"/>
    </row>
    <row r="36" spans="1:8" x14ac:dyDescent="0.25">
      <c r="B36" t="s">
        <v>49</v>
      </c>
      <c r="C36" s="1">
        <v>0</v>
      </c>
      <c r="D36" s="1">
        <f>195+195+20.43+77.98+31.7+195+18+49.54+19.69+32.14+33.03+195+80.61+318.5+11.02+11.18+10.4+52+60.7</f>
        <v>1606.92</v>
      </c>
      <c r="E36" s="1">
        <v>0</v>
      </c>
      <c r="F36" s="1">
        <f>216.99+26.87+13.23+67.43+24.13+266.5+64.24+177.35+18.74+271.8+12.44+17.54</f>
        <v>1177.2600000000002</v>
      </c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ht="15.75" thickBot="1" x14ac:dyDescent="0.3">
      <c r="A38" t="s">
        <v>50</v>
      </c>
      <c r="C38" s="4">
        <f>SUM(C18:C36)</f>
        <v>24745</v>
      </c>
      <c r="D38" s="4">
        <f>SUM(D18:D36)</f>
        <v>17685.5</v>
      </c>
      <c r="E38" s="4">
        <f>SUM(E18:E36)</f>
        <v>18154</v>
      </c>
      <c r="F38" s="4">
        <f>SUM(F18:F36)</f>
        <v>14098.969999999998</v>
      </c>
      <c r="G38" s="1"/>
      <c r="H38" s="1"/>
    </row>
    <row r="39" spans="1:8" ht="15.75" thickTop="1" x14ac:dyDescent="0.25">
      <c r="C39" s="1"/>
      <c r="D39" s="1"/>
      <c r="E39" s="1"/>
      <c r="F39" s="1"/>
      <c r="G39" s="1"/>
      <c r="H39" s="1"/>
    </row>
    <row r="40" spans="1:8" x14ac:dyDescent="0.25">
      <c r="A40" t="s">
        <v>51</v>
      </c>
      <c r="C40" s="1">
        <f>C15-C38</f>
        <v>5120.5400000000009</v>
      </c>
      <c r="D40" s="1">
        <f>D15-D38</f>
        <v>7878.5300000000025</v>
      </c>
      <c r="E40" s="1">
        <f>E15-E38</f>
        <v>23971.339999999997</v>
      </c>
      <c r="F40" s="1">
        <f>F15-F38</f>
        <v>14065.54</v>
      </c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D82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216F-D9FC-4AAF-8264-95FF75FF9E89}">
  <dimension ref="A1:H82"/>
  <sheetViews>
    <sheetView topLeftCell="A24" workbookViewId="0">
      <selection activeCell="D1" sqref="D1:D1048576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62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51.74+48.35+39.13+31.79+47.1+64.95+63.32+58.87+55.6</f>
        <v>460.85</v>
      </c>
      <c r="E7" s="1">
        <v>75</v>
      </c>
      <c r="F7" s="1">
        <f>8.31+6.77+10.55+13.85+17.06+22.38+28.62+39.14+50.2</f>
        <v>196.88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7500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f>755+255</f>
        <v>1010</v>
      </c>
      <c r="E10" s="1">
        <v>800</v>
      </c>
      <c r="F10" s="1">
        <v>620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f>126.81+67.27+67.27+67.27+67.27</f>
        <v>395.88999999999993</v>
      </c>
      <c r="E12" s="1">
        <v>0</v>
      </c>
      <c r="F12" s="1">
        <v>201.81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454.15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>SUM(D7:D13)</f>
        <v>23432.28</v>
      </c>
      <c r="E15" s="4">
        <f>SUM(E7:E13)</f>
        <v>25250.17</v>
      </c>
      <c r="F15" s="4">
        <f>SUM(F7:F14)</f>
        <v>25848.010000000002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1500+500+1500-250+157.16+1500+138.49+381.04+151.43+247.26+1500</f>
        <v>7325.38</v>
      </c>
      <c r="E18" s="1">
        <v>2500</v>
      </c>
      <c r="F18" s="1">
        <v>7711.36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f>610.43+736.93</f>
        <v>1347.36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620.04999999999995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v>491.1</v>
      </c>
      <c r="E31" s="1">
        <v>1500</v>
      </c>
      <c r="F31" s="1">
        <f>313.34+265.9</f>
        <v>579.24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ht="14.25" customHeight="1" x14ac:dyDescent="0.25">
      <c r="A34" s="3" t="s">
        <v>47</v>
      </c>
      <c r="B34" t="s">
        <v>48</v>
      </c>
      <c r="C34" s="1">
        <v>5000</v>
      </c>
      <c r="D34" s="1">
        <v>1520</v>
      </c>
      <c r="E34" s="1">
        <v>5000</v>
      </c>
      <c r="F34" s="1">
        <v>1964.48</v>
      </c>
      <c r="G34" s="1"/>
      <c r="H34" s="1"/>
    </row>
    <row r="35" spans="1:8" ht="14.25" customHeight="1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  <c r="H35" s="1"/>
    </row>
    <row r="36" spans="1:8" x14ac:dyDescent="0.25">
      <c r="B36" t="s">
        <v>49</v>
      </c>
      <c r="C36" s="1">
        <v>0</v>
      </c>
      <c r="D36" s="1">
        <f>195+195+20.43+77.98+31.7+195+18+49.54+19.69+32.14+33.03+197.6+195+80.61</f>
        <v>1340.7199999999998</v>
      </c>
      <c r="E36" s="1">
        <v>0</v>
      </c>
      <c r="F36" s="1">
        <f>216.99+26.87+13.23+67.43+24.13+266.5+64.24+177.35+18.74+271.8</f>
        <v>1147.2800000000002</v>
      </c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ht="15.75" thickBot="1" x14ac:dyDescent="0.3">
      <c r="A38" t="s">
        <v>50</v>
      </c>
      <c r="C38" s="4">
        <f>SUM(C18:C36)</f>
        <v>24745</v>
      </c>
      <c r="D38" s="4">
        <f>SUM(D18:D36)</f>
        <v>15184.939999999999</v>
      </c>
      <c r="E38" s="4">
        <f>SUM(E18:E36)</f>
        <v>18154</v>
      </c>
      <c r="F38" s="4">
        <f>SUM(F18:F36)</f>
        <v>13683.55</v>
      </c>
      <c r="G38" s="1"/>
      <c r="H38" s="1"/>
    </row>
    <row r="39" spans="1:8" ht="15.75" thickTop="1" x14ac:dyDescent="0.25">
      <c r="C39" s="1"/>
      <c r="D39" s="1"/>
      <c r="E39" s="1"/>
      <c r="F39" s="1"/>
      <c r="G39" s="1"/>
      <c r="H39" s="1"/>
    </row>
    <row r="40" spans="1:8" x14ac:dyDescent="0.25">
      <c r="A40" t="s">
        <v>51</v>
      </c>
      <c r="C40" s="1">
        <f>C15-C38</f>
        <v>5120.5400000000009</v>
      </c>
      <c r="D40" s="1">
        <f>D15-D38</f>
        <v>8247.34</v>
      </c>
      <c r="E40" s="1">
        <f>E15-E38</f>
        <v>7096.1699999999983</v>
      </c>
      <c r="F40" s="1">
        <f>F15-F38</f>
        <v>12164.460000000003</v>
      </c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D82" s="1"/>
      <c r="F82" s="1"/>
      <c r="G82" s="1"/>
      <c r="H8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FDAA-B8EC-4587-96DF-A99A539C5041}">
  <dimension ref="A1:H82"/>
  <sheetViews>
    <sheetView workbookViewId="0">
      <selection activeCell="D1" sqref="D1:D1048576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ht="14.25" customHeight="1" x14ac:dyDescent="0.25">
      <c r="A2" s="3" t="s">
        <v>61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51.74+48.35+39.13+31.79+47.1+64.95+63.32+58.87+55.6+53.15</f>
        <v>514</v>
      </c>
      <c r="E7" s="1">
        <v>75</v>
      </c>
      <c r="F7" s="1">
        <f>8.31+6.77+10.55+13.85+17.06+22.38+28.62+39.14+50.2+47.96</f>
        <v>244.84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7500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f>755+255</f>
        <v>1010</v>
      </c>
      <c r="E10" s="1">
        <v>800</v>
      </c>
      <c r="F10" s="1">
        <v>620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f>126.81+67.27+67.27+67.27+67.27</f>
        <v>395.88999999999993</v>
      </c>
      <c r="E12" s="1">
        <v>0</v>
      </c>
      <c r="F12" s="1">
        <v>201.81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454.15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>SUM(D7:D13)</f>
        <v>23485.43</v>
      </c>
      <c r="E15" s="4">
        <f>SUM(E7:E13)</f>
        <v>25250.17</v>
      </c>
      <c r="F15" s="4">
        <f>SUM(F7:F14)</f>
        <v>25895.97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1500+500+1500-250+157.16+1500+138.49+381.04+151.43+247.26+1500</f>
        <v>7325.38</v>
      </c>
      <c r="E18" s="1">
        <v>2500</v>
      </c>
      <c r="F18" s="1">
        <v>7711.36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f>610.43+736.93</f>
        <v>1347.36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620.04999999999995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f>491.1+2449.93</f>
        <v>2941.0299999999997</v>
      </c>
      <c r="E31" s="1">
        <v>1500</v>
      </c>
      <c r="F31" s="1">
        <f>313.34+265.9</f>
        <v>579.24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1520</v>
      </c>
      <c r="E34" s="1">
        <v>5000</v>
      </c>
      <c r="F34" s="1">
        <v>1964.48</v>
      </c>
      <c r="G34" s="1"/>
      <c r="H34" s="1"/>
    </row>
    <row r="35" spans="1:8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  <c r="H35" s="1"/>
    </row>
    <row r="36" spans="1:8" x14ac:dyDescent="0.25">
      <c r="B36" t="s">
        <v>49</v>
      </c>
      <c r="C36" s="1">
        <v>0</v>
      </c>
      <c r="D36" s="1">
        <f>195+195+20.43+77.98+31.7+195+18+49.54+19.69+32.14+33.03+197.6+195+80.61+318.5</f>
        <v>1659.2199999999998</v>
      </c>
      <c r="E36" s="1">
        <v>0</v>
      </c>
      <c r="F36" s="1">
        <f>216.99+26.87+13.23+67.43+24.13+266.5+64.24+177.35+18.74+271.8</f>
        <v>1147.2800000000002</v>
      </c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ht="15.75" thickBot="1" x14ac:dyDescent="0.3">
      <c r="A38" t="s">
        <v>50</v>
      </c>
      <c r="C38" s="4">
        <f>SUM(C18:C36)</f>
        <v>24745</v>
      </c>
      <c r="D38" s="4">
        <f>SUM(D18:D36)</f>
        <v>17953.37</v>
      </c>
      <c r="E38" s="4">
        <f>SUM(E18:E36)</f>
        <v>18154</v>
      </c>
      <c r="F38" s="4">
        <f>SUM(F18:F36)</f>
        <v>13683.55</v>
      </c>
      <c r="G38" s="1"/>
      <c r="H38" s="1"/>
    </row>
    <row r="39" spans="1:8" ht="15.75" thickTop="1" x14ac:dyDescent="0.25">
      <c r="C39" s="1"/>
      <c r="D39" s="1"/>
      <c r="E39" s="1"/>
      <c r="F39" s="1"/>
      <c r="G39" s="1"/>
      <c r="H39" s="1"/>
    </row>
    <row r="40" spans="1:8" x14ac:dyDescent="0.25">
      <c r="A40" t="s">
        <v>51</v>
      </c>
      <c r="C40" s="1">
        <f>C15-C38</f>
        <v>5120.5400000000009</v>
      </c>
      <c r="D40" s="1">
        <f>D15-D38</f>
        <v>5532.0600000000013</v>
      </c>
      <c r="E40" s="1">
        <f>E15-E38</f>
        <v>7096.1699999999983</v>
      </c>
      <c r="F40" s="1">
        <f>F15-F38</f>
        <v>12212.420000000002</v>
      </c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D82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4C539-4E2C-4135-A41D-03866F7240F6}">
  <dimension ref="A1:K82"/>
  <sheetViews>
    <sheetView topLeftCell="A18" workbookViewId="0">
      <selection activeCell="D36" sqref="D36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60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51.74+48.35+39.13+31.79+47.1+64.95+63.32+58.87+55.6+53.15+32.93</f>
        <v>546.92999999999995</v>
      </c>
      <c r="E7" s="1">
        <v>75</v>
      </c>
      <c r="F7" s="1">
        <f>8.31+6.77+10.55+13.85+17.06+22.38+28.62+39.14+50.2+47.96+42.77</f>
        <v>287.61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7500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f>755+255</f>
        <v>1010</v>
      </c>
      <c r="E10" s="1">
        <v>800</v>
      </c>
      <c r="F10" s="1">
        <f>620+440</f>
        <v>1060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f>126.81+67.27+67.27+67.27+67.27+269.08</f>
        <v>664.96999999999991</v>
      </c>
      <c r="E12" s="1">
        <v>0</v>
      </c>
      <c r="F12" s="1">
        <v>538.16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454.15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>SUM(D7:D13)</f>
        <v>23787.440000000002</v>
      </c>
      <c r="E15" s="4">
        <f>SUM(E7:E13)</f>
        <v>25250.17</v>
      </c>
      <c r="F15" s="4">
        <f>SUM(F7:F14)</f>
        <v>26715.09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1500+500+1500-250+157.16+1500+138.49+381.04+151.43+247.26+1500</f>
        <v>7325.38</v>
      </c>
      <c r="E18" s="1">
        <v>2500</v>
      </c>
      <c r="F18" s="1">
        <v>7711.36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f>610.43+736.93</f>
        <v>1347.36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620.04999999999995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f>491.1+2449.93</f>
        <v>2941.0299999999997</v>
      </c>
      <c r="E31" s="1">
        <v>1500</v>
      </c>
      <c r="F31" s="1">
        <f>313.34+265.9</f>
        <v>579.24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  <c r="H35" s="1"/>
    </row>
    <row r="36" spans="1:8" x14ac:dyDescent="0.25">
      <c r="B36" t="s">
        <v>49</v>
      </c>
      <c r="C36" s="1">
        <v>0</v>
      </c>
      <c r="D36" s="1">
        <f>195+195+20.43+77.98+31.7+195+18+49.54+19.69+32.14+33.03+195+80.61+318.5</f>
        <v>1461.62</v>
      </c>
      <c r="E36" s="1">
        <v>0</v>
      </c>
      <c r="F36" s="1">
        <f>216.99+26.87+13.23+67.43+24.13+266.5+64.24+177.35+18.74+271.8</f>
        <v>1147.2800000000002</v>
      </c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ht="15.75" thickBot="1" x14ac:dyDescent="0.3">
      <c r="A38" t="s">
        <v>50</v>
      </c>
      <c r="C38" s="4">
        <f>SUM(C18:C36)</f>
        <v>24745</v>
      </c>
      <c r="D38" s="4">
        <f>SUM(D18:D36)</f>
        <v>16235.769999999997</v>
      </c>
      <c r="E38" s="4">
        <f>SUM(E18:E36)</f>
        <v>18154</v>
      </c>
      <c r="F38" s="4">
        <f>SUM(F18:F36)</f>
        <v>13683.55</v>
      </c>
      <c r="G38" s="1"/>
      <c r="H38" s="1"/>
    </row>
    <row r="39" spans="1:8" ht="15.75" thickTop="1" x14ac:dyDescent="0.25">
      <c r="C39" s="1"/>
      <c r="D39" s="1"/>
      <c r="E39" s="1"/>
      <c r="F39" s="1"/>
      <c r="G39" s="1"/>
      <c r="H39" s="1"/>
    </row>
    <row r="40" spans="1:8" x14ac:dyDescent="0.25">
      <c r="A40" t="s">
        <v>51</v>
      </c>
      <c r="C40" s="1">
        <f>C15-C38</f>
        <v>5120.5400000000009</v>
      </c>
      <c r="D40" s="1">
        <f>D15-D38</f>
        <v>7551.6700000000055</v>
      </c>
      <c r="E40" s="1">
        <f>E15-E38</f>
        <v>7096.1699999999983</v>
      </c>
      <c r="F40" s="1">
        <f>F15-F38</f>
        <v>13031.54</v>
      </c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11" x14ac:dyDescent="0.25">
      <c r="C65" s="1"/>
      <c r="D65" s="1"/>
      <c r="E65" s="1"/>
      <c r="F65" s="1"/>
      <c r="G65" s="1"/>
      <c r="H65" s="1"/>
    </row>
    <row r="66" spans="3:11" x14ac:dyDescent="0.25">
      <c r="C66" s="1"/>
      <c r="D66" s="1"/>
      <c r="E66" s="1"/>
      <c r="F66" s="1"/>
      <c r="G66" s="1"/>
      <c r="H66" s="1"/>
    </row>
    <row r="67" spans="3:11" x14ac:dyDescent="0.25">
      <c r="C67" s="1"/>
      <c r="D67" s="1"/>
      <c r="E67" s="1"/>
      <c r="F67" s="1"/>
      <c r="G67" s="1"/>
      <c r="H67" s="1"/>
    </row>
    <row r="68" spans="3:11" x14ac:dyDescent="0.25">
      <c r="C68" s="1"/>
      <c r="D68" s="1"/>
      <c r="E68" s="1"/>
      <c r="F68" s="1"/>
      <c r="G68" s="1"/>
      <c r="H68" s="1"/>
    </row>
    <row r="69" spans="3:11" x14ac:dyDescent="0.25">
      <c r="C69" s="1"/>
      <c r="D69" s="1"/>
      <c r="E69" s="1"/>
      <c r="F69" s="1"/>
      <c r="G69" s="1"/>
      <c r="H69" s="1"/>
    </row>
    <row r="70" spans="3:11" x14ac:dyDescent="0.25">
      <c r="C70" s="1"/>
      <c r="D70" s="1"/>
      <c r="E70" s="1"/>
      <c r="F70" s="1"/>
      <c r="G70" s="1"/>
      <c r="H70" s="1"/>
    </row>
    <row r="71" spans="3:11" x14ac:dyDescent="0.25">
      <c r="C71" s="1"/>
      <c r="D71" s="1"/>
      <c r="E71" s="1"/>
      <c r="F71" s="1"/>
      <c r="G71" s="1"/>
      <c r="H71" s="1"/>
    </row>
    <row r="72" spans="3:11" x14ac:dyDescent="0.25">
      <c r="C72" s="1"/>
      <c r="D72" s="1"/>
      <c r="E72" s="1"/>
      <c r="F72" s="1"/>
      <c r="G72" s="1"/>
      <c r="H72" s="1"/>
    </row>
    <row r="73" spans="3:11" x14ac:dyDescent="0.25">
      <c r="C73" s="1"/>
      <c r="D73" s="1"/>
      <c r="E73" s="1"/>
      <c r="F73" s="1"/>
      <c r="G73" s="1"/>
      <c r="H73" s="1"/>
    </row>
    <row r="74" spans="3:11" x14ac:dyDescent="0.25">
      <c r="C74" s="1"/>
      <c r="D74" s="1"/>
      <c r="E74" s="1"/>
      <c r="F74" s="1"/>
      <c r="G74" s="1"/>
      <c r="H74" s="1"/>
    </row>
    <row r="75" spans="3:11" x14ac:dyDescent="0.25">
      <c r="C75" s="1"/>
      <c r="D75" s="1"/>
      <c r="E75" s="1"/>
      <c r="F75" s="1"/>
      <c r="G75" s="1"/>
      <c r="H75" s="1"/>
    </row>
    <row r="76" spans="3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3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3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3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3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D82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604AB-ED74-4E4A-9A3A-A8E9ACF125E2}">
  <dimension ref="A1:H82"/>
  <sheetViews>
    <sheetView topLeftCell="A24" workbookViewId="0">
      <selection activeCell="A24" sqref="A1:XFD1048576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59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51.74+48.35+39.13+31.79+47.1+64.95+63.32+58.87+55.6+53.15+32.93+36.59</f>
        <v>583.52</v>
      </c>
      <c r="E7" s="1">
        <v>75</v>
      </c>
      <c r="F7" s="1">
        <f>8.31+6.77+10.55+13.85+17.06+22.38+28.62+39.14+50.2+47.96+42.77+49.42</f>
        <v>337.03000000000003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7500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f>755+255+1740</f>
        <v>2750</v>
      </c>
      <c r="E10" s="1">
        <v>800</v>
      </c>
      <c r="F10" s="1">
        <f>620+440+1400</f>
        <v>2460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f>126.81+67.27+67.27+67.27+67.27+269.08</f>
        <v>664.96999999999991</v>
      </c>
      <c r="E12" s="1">
        <v>16875.169999999998</v>
      </c>
      <c r="F12" s="1">
        <v>538.16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454.15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>SUM(D7:D13)</f>
        <v>25564.030000000002</v>
      </c>
      <c r="E15" s="4">
        <f>SUM(E7:E13)</f>
        <v>42125.34</v>
      </c>
      <c r="F15" s="4">
        <f>SUM(F7:F14)</f>
        <v>28164.51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1500+500+1500-250+157.16+1500+138.49+381.04+151.43+247.26+1500+84.75+400</f>
        <v>7810.13</v>
      </c>
      <c r="E18" s="1">
        <v>2500</v>
      </c>
      <c r="F18" s="1">
        <v>7711.36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f>44+51+80</f>
        <v>175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f>610.43+736.93</f>
        <v>1347.36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f>620.05+85.98</f>
        <v>706.03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f>491.1+2449.93+123.08</f>
        <v>3064.1099999999997</v>
      </c>
      <c r="E31" s="1">
        <v>1500</v>
      </c>
      <c r="F31" s="1">
        <f>313.34+265.9+9.89</f>
        <v>589.13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179.27</v>
      </c>
      <c r="E32" s="1">
        <v>500</v>
      </c>
      <c r="F32" s="1">
        <f>187.99+11.47</f>
        <v>199.46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300.35000000000002</v>
      </c>
      <c r="E33" s="1">
        <v>500</v>
      </c>
      <c r="F33" s="1">
        <f>190.6+176.09</f>
        <v>366.69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  <c r="H35" s="1"/>
    </row>
    <row r="36" spans="1:8" x14ac:dyDescent="0.25">
      <c r="B36" t="s">
        <v>49</v>
      </c>
      <c r="C36" s="1">
        <v>0</v>
      </c>
      <c r="D36" s="1">
        <f>195+195+20.43+77.98+31.7+195+18+49.54+19.69+32.14+33.03+195+80.61+318.5+11.02+11.18+10.4+52+60.7</f>
        <v>1606.92</v>
      </c>
      <c r="E36" s="1">
        <v>0</v>
      </c>
      <c r="F36" s="1">
        <f>216.99+26.87+13.23+67.43+24.13+266.5+64.24+177.35+18.74+271.8+12.44+17.54</f>
        <v>1177.2600000000002</v>
      </c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ht="15.75" thickBot="1" x14ac:dyDescent="0.3">
      <c r="A38" t="s">
        <v>50</v>
      </c>
      <c r="C38" s="4">
        <f>SUM(C18:C36)</f>
        <v>24745</v>
      </c>
      <c r="D38" s="4">
        <f>SUM(D18:D36)</f>
        <v>17685.5</v>
      </c>
      <c r="E38" s="4">
        <f>SUM(E18:E36)</f>
        <v>18154</v>
      </c>
      <c r="F38" s="4">
        <f>SUM(F18:F36)</f>
        <v>14098.969999999998</v>
      </c>
      <c r="G38" s="1"/>
      <c r="H38" s="1"/>
    </row>
    <row r="39" spans="1:8" ht="15.75" thickTop="1" x14ac:dyDescent="0.25">
      <c r="C39" s="1"/>
      <c r="D39" s="1"/>
      <c r="E39" s="1"/>
      <c r="F39" s="1"/>
      <c r="G39" s="1"/>
      <c r="H39" s="1"/>
    </row>
    <row r="40" spans="1:8" x14ac:dyDescent="0.25">
      <c r="A40" t="s">
        <v>51</v>
      </c>
      <c r="C40" s="1">
        <f>C15-C38</f>
        <v>5120.5400000000009</v>
      </c>
      <c r="D40" s="1">
        <f>D15-D38</f>
        <v>7878.5300000000025</v>
      </c>
      <c r="E40" s="1">
        <f>E15-E38</f>
        <v>23971.339999999997</v>
      </c>
      <c r="F40" s="1">
        <f>F15-F38</f>
        <v>14065.54</v>
      </c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D8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E3CA-24CB-4F47-B1D2-C3E8C5335DE5}">
  <dimension ref="A1:K82"/>
  <sheetViews>
    <sheetView tabSelected="1" topLeftCell="A20" workbookViewId="0">
      <selection activeCell="D41" sqref="D41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75</v>
      </c>
    </row>
    <row r="3" spans="1:8" s="2" customFormat="1" x14ac:dyDescent="0.25">
      <c r="C3" s="2">
        <v>2024</v>
      </c>
      <c r="D3" s="2">
        <v>2024</v>
      </c>
      <c r="E3" s="2">
        <v>2023</v>
      </c>
      <c r="F3" s="2">
        <v>2023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500</v>
      </c>
      <c r="D7" s="1">
        <f>36.71</f>
        <v>36.71</v>
      </c>
      <c r="E7" s="1">
        <v>300</v>
      </c>
      <c r="F7" s="1">
        <v>51.74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0</v>
      </c>
      <c r="E8" s="1">
        <v>7500</v>
      </c>
      <c r="F8" s="1">
        <v>0</v>
      </c>
      <c r="G8" s="1"/>
      <c r="H8" s="1"/>
    </row>
    <row r="9" spans="1:8" x14ac:dyDescent="0.25">
      <c r="A9" s="3" t="s">
        <v>9</v>
      </c>
      <c r="B9" t="s">
        <v>74</v>
      </c>
      <c r="C9" s="1">
        <v>0</v>
      </c>
      <c r="D9" s="1">
        <v>0</v>
      </c>
      <c r="E9" s="1">
        <v>5000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2500</v>
      </c>
      <c r="D10" s="1">
        <v>0</v>
      </c>
      <c r="E10" s="1">
        <v>3000</v>
      </c>
      <c r="F10" s="1">
        <v>0</v>
      </c>
      <c r="G10" s="1"/>
      <c r="H10" s="1"/>
    </row>
    <row r="11" spans="1:8" x14ac:dyDescent="0.25">
      <c r="A11" s="3" t="s">
        <v>12</v>
      </c>
      <c r="B11" t="s">
        <v>13</v>
      </c>
      <c r="C11" s="1">
        <v>7878.53</v>
      </c>
      <c r="D11" s="1">
        <v>7878.53</v>
      </c>
      <c r="E11" s="1">
        <v>14065.54</v>
      </c>
      <c r="F11" s="1">
        <v>14065.54</v>
      </c>
      <c r="G11" s="1"/>
      <c r="H11" s="1"/>
    </row>
    <row r="12" spans="1:8" x14ac:dyDescent="0.25">
      <c r="A12" s="3" t="s">
        <v>58</v>
      </c>
      <c r="B12" t="s">
        <v>52</v>
      </c>
      <c r="C12" s="1">
        <v>500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18878.53</v>
      </c>
      <c r="D15" s="4">
        <f t="shared" ref="D15" si="0">SUM(D7:D13)</f>
        <v>7915.24</v>
      </c>
      <c r="E15" s="4">
        <f>SUM(E7:E13)</f>
        <v>29865.54</v>
      </c>
      <c r="F15" s="4">
        <f t="shared" ref="F15" si="1">SUM(F7:F13)</f>
        <v>14117.28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5000</v>
      </c>
      <c r="D18" s="1">
        <v>0</v>
      </c>
      <c r="E18" s="1">
        <v>10000</v>
      </c>
      <c r="F18" s="1">
        <v>1500</v>
      </c>
      <c r="G18" s="1"/>
      <c r="H18" s="1"/>
    </row>
    <row r="19" spans="1:8" x14ac:dyDescent="0.25">
      <c r="A19" s="3" t="s">
        <v>18</v>
      </c>
      <c r="B19" t="s">
        <v>19</v>
      </c>
      <c r="C19" s="1">
        <v>60</v>
      </c>
      <c r="D19" s="1">
        <v>0</v>
      </c>
      <c r="E19" s="1">
        <v>50</v>
      </c>
      <c r="F19" s="1">
        <v>44</v>
      </c>
      <c r="G19" s="1"/>
      <c r="H19" s="1"/>
    </row>
    <row r="20" spans="1:8" x14ac:dyDescent="0.25">
      <c r="A20" s="3" t="s">
        <v>20</v>
      </c>
      <c r="B20" t="s">
        <v>69</v>
      </c>
      <c r="C20" s="1">
        <v>1000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3" t="s">
        <v>22</v>
      </c>
      <c r="B21" t="s">
        <v>70</v>
      </c>
      <c r="C21" s="1">
        <v>2000</v>
      </c>
      <c r="D21" s="1">
        <v>200</v>
      </c>
      <c r="E21" s="1">
        <v>1500</v>
      </c>
      <c r="F21" s="1">
        <v>0</v>
      </c>
      <c r="G21" s="1"/>
      <c r="H21" s="1"/>
    </row>
    <row r="22" spans="1:8" x14ac:dyDescent="0.25">
      <c r="A22" s="3" t="s">
        <v>28</v>
      </c>
      <c r="B22" t="s">
        <v>29</v>
      </c>
      <c r="C22" s="1">
        <v>700</v>
      </c>
      <c r="D22" s="1">
        <v>0</v>
      </c>
      <c r="E22" s="1">
        <v>700</v>
      </c>
      <c r="F22" s="1">
        <v>0</v>
      </c>
      <c r="G22" s="1"/>
      <c r="H22" s="1"/>
    </row>
    <row r="23" spans="1:8" x14ac:dyDescent="0.25">
      <c r="A23" s="3" t="s">
        <v>32</v>
      </c>
      <c r="B23" t="s">
        <v>33</v>
      </c>
      <c r="C23" s="1">
        <v>0</v>
      </c>
      <c r="D23" s="1">
        <v>0</v>
      </c>
      <c r="E23" s="1">
        <v>250</v>
      </c>
      <c r="F23" s="1">
        <v>0</v>
      </c>
      <c r="G23" s="1"/>
      <c r="H23" s="1"/>
    </row>
    <row r="24" spans="1:8" x14ac:dyDescent="0.25">
      <c r="A24" s="3" t="s">
        <v>34</v>
      </c>
      <c r="B24" t="s">
        <v>35</v>
      </c>
      <c r="C24" s="1">
        <v>2000</v>
      </c>
      <c r="D24" s="1">
        <v>0</v>
      </c>
      <c r="E24" s="1">
        <v>2500</v>
      </c>
      <c r="F24" s="1">
        <v>0</v>
      </c>
      <c r="G24" s="1"/>
      <c r="H24" s="1"/>
    </row>
    <row r="25" spans="1:8" x14ac:dyDescent="0.25">
      <c r="A25" s="3" t="s">
        <v>36</v>
      </c>
      <c r="B25" t="s">
        <v>37</v>
      </c>
      <c r="C25" s="1">
        <v>2000</v>
      </c>
      <c r="D25" s="1">
        <v>0</v>
      </c>
      <c r="E25" s="1">
        <v>2000</v>
      </c>
      <c r="F25" s="1">
        <v>0</v>
      </c>
      <c r="G25" s="1"/>
      <c r="H25" s="1"/>
    </row>
    <row r="26" spans="1:8" x14ac:dyDescent="0.25">
      <c r="A26" s="3" t="s">
        <v>38</v>
      </c>
      <c r="B26" t="s">
        <v>39</v>
      </c>
      <c r="C26" s="1">
        <v>250</v>
      </c>
      <c r="D26" s="1">
        <v>0</v>
      </c>
      <c r="E26" s="1">
        <v>245</v>
      </c>
      <c r="F26" s="1">
        <v>0</v>
      </c>
      <c r="G26" s="1"/>
      <c r="H26" s="1"/>
    </row>
    <row r="27" spans="1:8" x14ac:dyDescent="0.25">
      <c r="A27" s="3" t="s">
        <v>40</v>
      </c>
      <c r="B27" t="s">
        <v>71</v>
      </c>
      <c r="C27" s="1">
        <v>500</v>
      </c>
      <c r="D27" s="1">
        <v>0</v>
      </c>
      <c r="E27" s="1">
        <v>0</v>
      </c>
      <c r="F27" s="1">
        <v>0</v>
      </c>
      <c r="G27" s="1"/>
      <c r="H27" s="1"/>
    </row>
    <row r="28" spans="1:8" x14ac:dyDescent="0.25">
      <c r="A28" s="3" t="s">
        <v>41</v>
      </c>
      <c r="B28" t="s">
        <v>42</v>
      </c>
      <c r="C28" s="1">
        <v>1500</v>
      </c>
      <c r="D28" s="1">
        <v>0</v>
      </c>
      <c r="E28" s="1">
        <v>1500</v>
      </c>
      <c r="F28" s="1">
        <v>0</v>
      </c>
      <c r="G28" s="1"/>
      <c r="H28" s="1"/>
    </row>
    <row r="29" spans="1:8" x14ac:dyDescent="0.25">
      <c r="A29" s="3" t="s">
        <v>43</v>
      </c>
      <c r="B29" t="s">
        <v>44</v>
      </c>
      <c r="C29" s="1">
        <v>500</v>
      </c>
      <c r="D29" s="1">
        <v>0</v>
      </c>
      <c r="E29" s="1">
        <v>500</v>
      </c>
      <c r="F29" s="1">
        <v>0</v>
      </c>
      <c r="G29" s="1"/>
      <c r="H29" s="1"/>
    </row>
    <row r="30" spans="1:8" x14ac:dyDescent="0.25">
      <c r="A30" s="3" t="s">
        <v>45</v>
      </c>
      <c r="B30" t="s">
        <v>46</v>
      </c>
      <c r="C30" s="1">
        <v>500</v>
      </c>
      <c r="D30" s="1">
        <v>0</v>
      </c>
      <c r="E30" s="1">
        <v>500</v>
      </c>
      <c r="F30" s="1">
        <v>0</v>
      </c>
      <c r="G30" s="1"/>
      <c r="H30" s="1"/>
    </row>
    <row r="31" spans="1:8" x14ac:dyDescent="0.25">
      <c r="A31" s="3" t="s">
        <v>47</v>
      </c>
      <c r="B31" t="s">
        <v>72</v>
      </c>
      <c r="C31" s="1">
        <v>1500</v>
      </c>
      <c r="D31" s="1">
        <v>0</v>
      </c>
      <c r="E31" s="1">
        <v>5000</v>
      </c>
      <c r="F31" s="1">
        <v>0</v>
      </c>
      <c r="G31" s="1"/>
      <c r="H31" s="1"/>
    </row>
    <row r="32" spans="1:8" x14ac:dyDescent="0.25">
      <c r="A32" s="3" t="s">
        <v>67</v>
      </c>
      <c r="B32" t="s">
        <v>73</v>
      </c>
      <c r="C32" s="1">
        <v>1000</v>
      </c>
      <c r="D32" s="1">
        <v>0</v>
      </c>
      <c r="E32" s="1">
        <v>0</v>
      </c>
      <c r="F32" s="1">
        <v>0</v>
      </c>
      <c r="G32" s="1"/>
      <c r="H32" s="1"/>
    </row>
    <row r="33" spans="1:8" ht="14.25" customHeight="1" x14ac:dyDescent="0.25">
      <c r="B33" t="s">
        <v>49</v>
      </c>
      <c r="C33" s="1">
        <v>0</v>
      </c>
      <c r="D33" s="1">
        <v>0</v>
      </c>
      <c r="E33" s="1">
        <v>0</v>
      </c>
      <c r="F33" s="1">
        <v>195</v>
      </c>
      <c r="G33" s="1"/>
      <c r="H33" s="1"/>
    </row>
    <row r="34" spans="1:8" x14ac:dyDescent="0.25">
      <c r="C34" s="1"/>
      <c r="D34" s="1"/>
      <c r="E34" s="1"/>
      <c r="F34" s="1"/>
      <c r="G34" s="1"/>
      <c r="H34" s="1"/>
    </row>
    <row r="35" spans="1:8" ht="15.75" thickBot="1" x14ac:dyDescent="0.3">
      <c r="A35" t="s">
        <v>50</v>
      </c>
      <c r="C35" s="4">
        <f>SUM(C18:C33)</f>
        <v>18510</v>
      </c>
      <c r="D35" s="4">
        <f>SUM(D18:D33)</f>
        <v>200</v>
      </c>
      <c r="E35" s="4">
        <f>SUM(E18:E33)</f>
        <v>24745</v>
      </c>
      <c r="F35" s="4">
        <f>SUM(F18:F33)</f>
        <v>1739</v>
      </c>
      <c r="G35" s="1"/>
      <c r="H35" s="1"/>
    </row>
    <row r="36" spans="1:8" ht="15.75" thickTop="1" x14ac:dyDescent="0.25">
      <c r="C36" s="1"/>
      <c r="D36" s="1"/>
      <c r="E36" s="1"/>
      <c r="F36" s="1"/>
      <c r="G36" s="1"/>
      <c r="H36" s="1"/>
    </row>
    <row r="37" spans="1:8" x14ac:dyDescent="0.25">
      <c r="A37" t="s">
        <v>51</v>
      </c>
      <c r="C37" s="1">
        <f>C15-C35</f>
        <v>368.52999999999884</v>
      </c>
      <c r="D37" s="1">
        <f>D15-D35</f>
        <v>7715.24</v>
      </c>
      <c r="E37" s="1">
        <f>E15-E35</f>
        <v>5120.5400000000009</v>
      </c>
      <c r="F37" s="1">
        <f>F15-F35</f>
        <v>12378.28</v>
      </c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C39" s="1"/>
      <c r="D39" s="1"/>
      <c r="E39" s="1"/>
      <c r="F39" s="1"/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11" x14ac:dyDescent="0.25">
      <c r="C65" s="1"/>
      <c r="D65" s="1"/>
      <c r="E65" s="1"/>
      <c r="F65" s="1"/>
      <c r="G65" s="1"/>
      <c r="H65" s="1"/>
    </row>
    <row r="66" spans="3:11" x14ac:dyDescent="0.25">
      <c r="C66" s="1"/>
      <c r="D66" s="1"/>
      <c r="E66" s="1"/>
      <c r="F66" s="1"/>
      <c r="G66" s="1"/>
      <c r="H66" s="1"/>
    </row>
    <row r="67" spans="3:11" x14ac:dyDescent="0.25">
      <c r="C67" s="1"/>
      <c r="D67" s="1"/>
      <c r="E67" s="1"/>
      <c r="F67" s="1"/>
      <c r="G67" s="1"/>
      <c r="H67" s="1"/>
    </row>
    <row r="68" spans="3:11" x14ac:dyDescent="0.25">
      <c r="C68" s="1"/>
      <c r="D68" s="1"/>
      <c r="E68" s="1"/>
      <c r="F68" s="1"/>
      <c r="G68" s="1"/>
      <c r="H68" s="1"/>
    </row>
    <row r="69" spans="3:11" x14ac:dyDescent="0.25">
      <c r="C69" s="1"/>
      <c r="D69" s="1"/>
      <c r="E69" s="1"/>
      <c r="F69" s="1"/>
      <c r="G69" s="1"/>
      <c r="H69" s="1"/>
    </row>
    <row r="70" spans="3:11" x14ac:dyDescent="0.25">
      <c r="C70" s="1"/>
      <c r="D70" s="1"/>
      <c r="E70" s="1"/>
      <c r="F70" s="1"/>
      <c r="G70" s="1"/>
      <c r="H70" s="1"/>
    </row>
    <row r="71" spans="3:11" x14ac:dyDescent="0.25">
      <c r="C71" s="1"/>
      <c r="D71" s="1"/>
      <c r="E71" s="1"/>
      <c r="F71" s="1"/>
      <c r="G71" s="1"/>
      <c r="H71" s="1"/>
    </row>
    <row r="72" spans="3:11" x14ac:dyDescent="0.25">
      <c r="C72" s="1"/>
      <c r="D72" s="1"/>
      <c r="E72" s="1"/>
      <c r="F72" s="1"/>
      <c r="G72" s="1"/>
      <c r="H72" s="1"/>
    </row>
    <row r="73" spans="3:11" x14ac:dyDescent="0.25">
      <c r="C73" s="1"/>
      <c r="D73" s="1"/>
      <c r="E73" s="1"/>
      <c r="F73" s="1"/>
      <c r="G73" s="1"/>
      <c r="H73" s="1"/>
    </row>
    <row r="74" spans="3:11" x14ac:dyDescent="0.25">
      <c r="C74" s="1"/>
      <c r="D74" s="1"/>
      <c r="E74" s="1"/>
      <c r="F74" s="1"/>
      <c r="G74" s="1"/>
      <c r="H74" s="1"/>
    </row>
    <row r="75" spans="3:11" x14ac:dyDescent="0.25">
      <c r="C75" s="1"/>
      <c r="D75" s="1"/>
      <c r="E75" s="1"/>
      <c r="F75" s="1"/>
      <c r="G75" s="1"/>
      <c r="H75" s="1"/>
    </row>
    <row r="76" spans="3:11" x14ac:dyDescent="0.25">
      <c r="C76" s="1"/>
      <c r="D76" s="1"/>
      <c r="E76" s="1"/>
      <c r="F76" s="1"/>
      <c r="G76" s="1"/>
      <c r="H76" s="1"/>
    </row>
    <row r="77" spans="3:11" x14ac:dyDescent="0.25">
      <c r="C77" s="1"/>
      <c r="D77" s="1"/>
      <c r="E77" s="1"/>
      <c r="F77" s="1"/>
      <c r="G77" s="1"/>
      <c r="H77" s="1"/>
    </row>
    <row r="78" spans="3:11" x14ac:dyDescent="0.25">
      <c r="C78" s="1"/>
      <c r="D78" s="1"/>
      <c r="E78" s="1"/>
      <c r="F78" s="1"/>
      <c r="G78" s="1"/>
      <c r="H78" s="1"/>
    </row>
    <row r="79" spans="3:11" x14ac:dyDescent="0.25">
      <c r="D79" s="1"/>
      <c r="F79" s="1"/>
      <c r="G79" s="1"/>
      <c r="H79" s="1"/>
      <c r="I79" s="1"/>
      <c r="J79" s="1"/>
      <c r="K79" s="1"/>
    </row>
    <row r="80" spans="3:11" x14ac:dyDescent="0.25">
      <c r="D80" s="1"/>
      <c r="F80" s="1"/>
      <c r="G80" s="1"/>
      <c r="H80" s="1"/>
      <c r="I80" s="1"/>
      <c r="J80" s="1"/>
      <c r="K80" s="1"/>
    </row>
    <row r="81" spans="4:11" x14ac:dyDescent="0.25">
      <c r="D81" s="1"/>
      <c r="F81" s="1"/>
      <c r="G81" s="1"/>
      <c r="H81" s="1"/>
      <c r="I81" s="1"/>
      <c r="J81" s="1"/>
      <c r="K81" s="1"/>
    </row>
    <row r="82" spans="4:11" x14ac:dyDescent="0.25">
      <c r="D82" s="1"/>
      <c r="F82" s="1"/>
      <c r="G82" s="1"/>
      <c r="H82" s="1"/>
      <c r="I82" s="1"/>
      <c r="J82" s="1"/>
      <c r="K82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27DB3-EA56-4898-B8B2-A9E058224D2E}">
  <dimension ref="A1:H84"/>
  <sheetViews>
    <sheetView topLeftCell="A9" workbookViewId="0">
      <selection activeCell="D12" sqref="D12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55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</f>
        <v>100.09</v>
      </c>
      <c r="E7" s="1">
        <v>75</v>
      </c>
      <c r="F7" s="1">
        <f>8.31+6.77</f>
        <v>15.08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0</v>
      </c>
      <c r="E8" s="1">
        <v>7500</v>
      </c>
      <c r="F8" s="1">
        <v>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v>67.27</v>
      </c>
      <c r="E12" s="1">
        <v>0</v>
      </c>
      <c r="F12" s="1">
        <v>0</v>
      </c>
      <c r="G12" s="1"/>
      <c r="H12" s="1"/>
    </row>
    <row r="13" spans="1:8" x14ac:dyDescent="0.25">
      <c r="B13" t="s">
        <v>14</v>
      </c>
      <c r="C13" s="1"/>
      <c r="D13" s="1"/>
      <c r="E13" s="1"/>
      <c r="F13" s="1"/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 t="shared" ref="D15" si="0">SUM(D7:D13)</f>
        <v>14232.900000000001</v>
      </c>
      <c r="E15" s="4">
        <f>SUM(E7:E13)</f>
        <v>25250.17</v>
      </c>
      <c r="F15" s="4">
        <f>SUM(F7:F13)</f>
        <v>17510.25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v>1500</v>
      </c>
      <c r="E18" s="1">
        <v>2500</v>
      </c>
      <c r="F18" s="1">
        <v>0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0</v>
      </c>
      <c r="E24" s="1">
        <v>615</v>
      </c>
      <c r="F24" s="1">
        <v>0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0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0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ht="14.25" customHeight="1" x14ac:dyDescent="0.25">
      <c r="B35" t="s">
        <v>49</v>
      </c>
      <c r="C35" s="1"/>
      <c r="D35" s="1">
        <v>195</v>
      </c>
      <c r="E35" s="1">
        <v>0</v>
      </c>
      <c r="F35" s="1">
        <f>216.99+26.87+13.23</f>
        <v>257.09000000000003</v>
      </c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ht="15.75" thickBot="1" x14ac:dyDescent="0.3">
      <c r="A37" t="s">
        <v>50</v>
      </c>
      <c r="C37" s="4">
        <f>SUM(C18:C35)</f>
        <v>24745</v>
      </c>
      <c r="D37" s="4">
        <f>SUM(D18:D35)</f>
        <v>4239</v>
      </c>
      <c r="E37" s="4">
        <f>SUM(E18:E35)</f>
        <v>18154</v>
      </c>
      <c r="F37" s="4">
        <f>SUM(F18:F35)</f>
        <v>2655.4</v>
      </c>
      <c r="G37" s="1"/>
      <c r="H37" s="1"/>
    </row>
    <row r="38" spans="1:8" ht="15.75" thickTop="1" x14ac:dyDescent="0.25">
      <c r="C38" s="1"/>
      <c r="D38" s="1"/>
      <c r="E38" s="1"/>
      <c r="F38" s="1"/>
      <c r="G38" s="1"/>
      <c r="H38" s="1"/>
    </row>
    <row r="39" spans="1:8" x14ac:dyDescent="0.25">
      <c r="A39" t="s">
        <v>51</v>
      </c>
      <c r="C39" s="1">
        <f>C15-C37</f>
        <v>5120.5400000000009</v>
      </c>
      <c r="D39" s="1">
        <f>D15-D37</f>
        <v>9993.9000000000015</v>
      </c>
      <c r="E39" s="1">
        <f>E15-E37</f>
        <v>7096.1699999999983</v>
      </c>
      <c r="F39" s="1">
        <f>F15-F37</f>
        <v>14854.85</v>
      </c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</row>
    <row r="80" spans="3:8" x14ac:dyDescent="0.25">
      <c r="C80" s="1"/>
      <c r="D80" s="1"/>
      <c r="E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2B21-19F1-45F5-B412-D24EA02B90EC}">
  <dimension ref="A1:H80"/>
  <sheetViews>
    <sheetView topLeftCell="A4" workbookViewId="0">
      <selection activeCell="D12" sqref="D12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54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</f>
        <v>139.22</v>
      </c>
      <c r="E7" s="1">
        <v>75</v>
      </c>
      <c r="F7" s="1">
        <f>8.31+6.77+10.55</f>
        <v>25.630000000000003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0</v>
      </c>
      <c r="E8" s="1">
        <v>7500</v>
      </c>
      <c r="F8" s="1">
        <v>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v>134.54</v>
      </c>
      <c r="E12" s="1">
        <v>0</v>
      </c>
      <c r="F12" s="1">
        <v>0</v>
      </c>
      <c r="G12" s="1"/>
      <c r="H12" s="1"/>
    </row>
    <row r="13" spans="1:8" x14ac:dyDescent="0.25">
      <c r="B13" t="s">
        <v>14</v>
      </c>
      <c r="C13" s="1"/>
      <c r="D13" s="1"/>
      <c r="E13" s="1"/>
      <c r="F13" s="1"/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 t="shared" ref="D15" si="0">SUM(D7:D13)</f>
        <v>14339.300000000001</v>
      </c>
      <c r="E15" s="4">
        <f>SUM(E7:E13)</f>
        <v>25250.17</v>
      </c>
      <c r="F15" s="4">
        <f t="shared" ref="F15" si="1">SUM(F7:F13)</f>
        <v>17520.8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</f>
        <v>3250</v>
      </c>
      <c r="E18" s="1">
        <v>2500</v>
      </c>
      <c r="F18" s="1">
        <v>0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0</v>
      </c>
      <c r="E24" s="1">
        <v>615</v>
      </c>
      <c r="F24" s="1">
        <v>0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0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0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ht="14.25" customHeight="1" x14ac:dyDescent="0.25">
      <c r="B35" t="s">
        <v>49</v>
      </c>
      <c r="C35" s="1"/>
      <c r="D35" s="1">
        <f>195+195</f>
        <v>390</v>
      </c>
      <c r="E35" s="1">
        <v>0</v>
      </c>
      <c r="F35" s="1">
        <f>216.99+26.87+13.23</f>
        <v>257.09000000000003</v>
      </c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ht="15.75" thickBot="1" x14ac:dyDescent="0.3">
      <c r="A37" t="s">
        <v>50</v>
      </c>
      <c r="C37" s="4">
        <f>SUM(C18:C35)</f>
        <v>24745</v>
      </c>
      <c r="D37" s="4">
        <f>SUM(D18:D35)</f>
        <v>6184</v>
      </c>
      <c r="E37" s="4">
        <f>SUM(E18:E35)</f>
        <v>18154</v>
      </c>
      <c r="F37" s="4">
        <f>SUM(F18:F35)</f>
        <v>2655.4</v>
      </c>
      <c r="G37" s="1"/>
      <c r="H37" s="1"/>
    </row>
    <row r="38" spans="1:8" ht="15.75" thickTop="1" x14ac:dyDescent="0.25">
      <c r="C38" s="1"/>
      <c r="D38" s="1"/>
      <c r="E38" s="1"/>
      <c r="F38" s="1"/>
      <c r="G38" s="1"/>
      <c r="H38" s="1"/>
    </row>
    <row r="39" spans="1:8" x14ac:dyDescent="0.25">
      <c r="A39" t="s">
        <v>51</v>
      </c>
      <c r="C39" s="1">
        <f>C15-C37</f>
        <v>5120.5400000000009</v>
      </c>
      <c r="D39" s="1">
        <f>D15-D37</f>
        <v>8155.3000000000011</v>
      </c>
      <c r="E39" s="1">
        <f>E15-E37</f>
        <v>7096.1699999999983</v>
      </c>
      <c r="F39" s="1">
        <f>F15-F37</f>
        <v>14865.4</v>
      </c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E78" s="1"/>
    </row>
    <row r="79" spans="3:8" x14ac:dyDescent="0.25">
      <c r="C79" s="1"/>
      <c r="E79" s="1"/>
    </row>
    <row r="80" spans="3:8" x14ac:dyDescent="0.25">
      <c r="C80" s="1"/>
      <c r="E80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A021C-5238-4013-95EB-52C9CB2EA459}">
  <dimension ref="A1:H80"/>
  <sheetViews>
    <sheetView topLeftCell="A26" workbookViewId="0">
      <selection activeCell="D12" sqref="D12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56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</f>
        <v>171.01</v>
      </c>
      <c r="E7" s="1">
        <v>75</v>
      </c>
      <c r="F7" s="1">
        <f>8.31+6.77+10.55+13.85</f>
        <v>39.480000000000004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0</v>
      </c>
      <c r="E8" s="1">
        <v>7500</v>
      </c>
      <c r="F8" s="1">
        <v>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v>59.54</v>
      </c>
      <c r="E12" s="1">
        <v>0</v>
      </c>
      <c r="F12" s="1">
        <v>0</v>
      </c>
      <c r="G12" s="1"/>
      <c r="H12" s="1"/>
    </row>
    <row r="13" spans="1:8" x14ac:dyDescent="0.25">
      <c r="B13" t="s">
        <v>14</v>
      </c>
      <c r="C13" s="1"/>
      <c r="D13" s="1"/>
      <c r="E13" s="1"/>
      <c r="F13" s="1"/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 t="shared" ref="D15" si="0">SUM(D7:D13)</f>
        <v>14296.090000000002</v>
      </c>
      <c r="E15" s="4">
        <f>SUM(E7:E13)</f>
        <v>25250.17</v>
      </c>
      <c r="F15" s="4">
        <f t="shared" ref="F15" si="1">SUM(F7:F13)</f>
        <v>17534.649999999998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</f>
        <v>3407.16</v>
      </c>
      <c r="E18" s="1">
        <v>2500</v>
      </c>
      <c r="F18" s="1">
        <v>0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0</v>
      </c>
      <c r="E24" s="1">
        <v>615</v>
      </c>
      <c r="F24" s="1">
        <v>0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0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0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x14ac:dyDescent="0.25">
      <c r="B35" t="s">
        <v>49</v>
      </c>
      <c r="C35" s="1">
        <v>0</v>
      </c>
      <c r="D35" s="1">
        <f>195+195+20.43</f>
        <v>410.43</v>
      </c>
      <c r="E35" s="1">
        <v>0</v>
      </c>
      <c r="F35" s="1">
        <f>216.99+26.87+13.23</f>
        <v>257.09000000000003</v>
      </c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ht="15.75" thickBot="1" x14ac:dyDescent="0.3">
      <c r="A37" t="s">
        <v>50</v>
      </c>
      <c r="C37" s="4">
        <f>SUM(C18:C35)</f>
        <v>24745</v>
      </c>
      <c r="D37" s="4">
        <f>SUM(D18:D35)</f>
        <v>6361.59</v>
      </c>
      <c r="E37" s="4">
        <f>SUM(E18:E35)</f>
        <v>18154</v>
      </c>
      <c r="F37" s="4">
        <f>SUM(F18:F35)</f>
        <v>2655.4</v>
      </c>
      <c r="G37" s="1"/>
      <c r="H37" s="1"/>
    </row>
    <row r="38" spans="1:8" ht="15.75" thickTop="1" x14ac:dyDescent="0.25">
      <c r="C38" s="1"/>
      <c r="D38" s="1"/>
      <c r="E38" s="1"/>
      <c r="F38" s="1"/>
      <c r="G38" s="1"/>
      <c r="H38" s="1"/>
    </row>
    <row r="39" spans="1:8" x14ac:dyDescent="0.25">
      <c r="A39" t="s">
        <v>51</v>
      </c>
      <c r="C39" s="1">
        <f>C15-C37</f>
        <v>5120.5400000000009</v>
      </c>
      <c r="D39" s="1">
        <f>D15-D37</f>
        <v>7934.5000000000018</v>
      </c>
      <c r="E39" s="1">
        <f>E15-E37</f>
        <v>7096.1699999999983</v>
      </c>
      <c r="F39" s="1">
        <f>F15-F37</f>
        <v>14879.249999999998</v>
      </c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E77" s="1"/>
    </row>
    <row r="78" spans="3:8" x14ac:dyDescent="0.25">
      <c r="C78" s="1"/>
      <c r="E78" s="1"/>
    </row>
    <row r="79" spans="3:8" x14ac:dyDescent="0.25">
      <c r="C79" s="1"/>
      <c r="E79" s="1"/>
    </row>
    <row r="80" spans="3:8" x14ac:dyDescent="0.25">
      <c r="C80" s="1"/>
      <c r="E80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318A8-2EBF-4EEC-8137-10606C96ACD2}">
  <dimension ref="A1:I80"/>
  <sheetViews>
    <sheetView topLeftCell="A9" workbookViewId="0">
      <selection activeCell="D11" sqref="D11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9" x14ac:dyDescent="0.25">
      <c r="A1" t="s">
        <v>0</v>
      </c>
    </row>
    <row r="2" spans="1:9" x14ac:dyDescent="0.25">
      <c r="A2" s="3" t="s">
        <v>66</v>
      </c>
    </row>
    <row r="3" spans="1:9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9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9" s="2" customFormat="1" x14ac:dyDescent="0.25">
      <c r="D5" s="2" t="s">
        <v>3</v>
      </c>
      <c r="F5" s="2" t="s">
        <v>3</v>
      </c>
    </row>
    <row r="6" spans="1:9" x14ac:dyDescent="0.25">
      <c r="A6" t="s">
        <v>4</v>
      </c>
      <c r="I6" s="1"/>
    </row>
    <row r="7" spans="1:9" x14ac:dyDescent="0.25">
      <c r="A7" s="3" t="s">
        <v>5</v>
      </c>
      <c r="B7" t="s">
        <v>6</v>
      </c>
      <c r="C7" s="1">
        <v>300</v>
      </c>
      <c r="D7" s="1">
        <f>51.74+48.35+39.13+31.79+47.1</f>
        <v>218.10999999999999</v>
      </c>
      <c r="E7" s="1">
        <v>75</v>
      </c>
      <c r="F7" s="1">
        <f>8.31+6.77+10.55+13.85+17.06</f>
        <v>56.540000000000006</v>
      </c>
      <c r="G7" s="1"/>
      <c r="H7" s="1"/>
    </row>
    <row r="8" spans="1:9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0</v>
      </c>
      <c r="G8" s="1"/>
      <c r="H8" s="1"/>
    </row>
    <row r="9" spans="1:9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9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  <c r="H10" s="1"/>
    </row>
    <row r="11" spans="1:9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9" x14ac:dyDescent="0.25">
      <c r="A12" s="3" t="s">
        <v>58</v>
      </c>
      <c r="B12" t="s">
        <v>52</v>
      </c>
      <c r="C12" s="1">
        <v>0</v>
      </c>
      <c r="D12" s="1">
        <v>126.81</v>
      </c>
      <c r="E12" s="1">
        <v>0</v>
      </c>
      <c r="F12" s="1">
        <v>0</v>
      </c>
      <c r="G12" s="1"/>
      <c r="H12" s="1"/>
    </row>
    <row r="13" spans="1:9" x14ac:dyDescent="0.25">
      <c r="B13" t="s">
        <v>14</v>
      </c>
      <c r="C13" s="1"/>
      <c r="D13" s="1"/>
      <c r="E13" s="1"/>
      <c r="F13" s="1"/>
      <c r="G13" s="1"/>
      <c r="H13" s="1"/>
    </row>
    <row r="14" spans="1:9" x14ac:dyDescent="0.25">
      <c r="C14" s="1"/>
      <c r="D14" s="1"/>
      <c r="E14" s="1"/>
      <c r="F14" s="1"/>
      <c r="G14" s="1"/>
      <c r="H14" s="1"/>
    </row>
    <row r="15" spans="1:9" ht="15.75" thickBot="1" x14ac:dyDescent="0.3">
      <c r="A15" t="s">
        <v>15</v>
      </c>
      <c r="C15" s="4">
        <f>SUM(C7:C13)</f>
        <v>29865.54</v>
      </c>
      <c r="D15" s="4">
        <f t="shared" ref="D15" si="0">SUM(D7:D13)</f>
        <v>21910.460000000003</v>
      </c>
      <c r="E15" s="4">
        <f>SUM(E7:E13)</f>
        <v>25250.17</v>
      </c>
      <c r="F15" s="4">
        <f t="shared" ref="F15" si="1">SUM(F7:F13)</f>
        <v>17551.71</v>
      </c>
      <c r="G15" s="1"/>
      <c r="H15" s="1"/>
    </row>
    <row r="16" spans="1:9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</f>
        <v>3407.16</v>
      </c>
      <c r="E18" s="1">
        <v>2500</v>
      </c>
      <c r="F18" s="1">
        <v>0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v>0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0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0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x14ac:dyDescent="0.25">
      <c r="B35" t="s">
        <v>49</v>
      </c>
      <c r="C35" s="1">
        <v>0</v>
      </c>
      <c r="D35" s="1">
        <f>195+195+20.43+77.98</f>
        <v>488.41</v>
      </c>
      <c r="E35" s="1">
        <v>0</v>
      </c>
      <c r="F35" s="1">
        <f>216.99+26.87+13.23</f>
        <v>257.09000000000003</v>
      </c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ht="15.75" thickBot="1" x14ac:dyDescent="0.3">
      <c r="A37" t="s">
        <v>50</v>
      </c>
      <c r="C37" s="4">
        <f>SUM(C18:C35)</f>
        <v>24745</v>
      </c>
      <c r="D37" s="4">
        <f>SUM(D18:D35)</f>
        <v>7039.45</v>
      </c>
      <c r="E37" s="4">
        <f>SUM(E18:E35)</f>
        <v>18154</v>
      </c>
      <c r="F37" s="4">
        <f>SUM(F18:F35)</f>
        <v>2655.4</v>
      </c>
      <c r="G37" s="1"/>
      <c r="H37" s="1"/>
    </row>
    <row r="38" spans="1:8" ht="15.75" thickTop="1" x14ac:dyDescent="0.25">
      <c r="C38" s="1"/>
      <c r="D38" s="1"/>
      <c r="E38" s="1"/>
      <c r="F38" s="1"/>
      <c r="G38" s="1"/>
      <c r="H38" s="1"/>
    </row>
    <row r="39" spans="1:8" x14ac:dyDescent="0.25">
      <c r="A39" t="s">
        <v>51</v>
      </c>
      <c r="C39" s="1">
        <f>C15-C37</f>
        <v>5120.5400000000009</v>
      </c>
      <c r="D39" s="1">
        <f>D15-D37</f>
        <v>14871.010000000002</v>
      </c>
      <c r="E39" s="1">
        <f>E15-E37</f>
        <v>7096.1699999999983</v>
      </c>
      <c r="F39" s="1">
        <f>F15-F37</f>
        <v>14896.31</v>
      </c>
      <c r="G39" s="1"/>
      <c r="H39" s="1"/>
    </row>
    <row r="40" spans="1:8" x14ac:dyDescent="0.25">
      <c r="C40" s="1"/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6B171-97F3-461C-8FE7-3001350FBC78}">
  <dimension ref="A1:I81"/>
  <sheetViews>
    <sheetView topLeftCell="A23" workbookViewId="0">
      <selection activeCell="D35" sqref="D35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9" x14ac:dyDescent="0.25">
      <c r="A1" t="s">
        <v>0</v>
      </c>
    </row>
    <row r="2" spans="1:9" x14ac:dyDescent="0.25">
      <c r="A2" s="3" t="s">
        <v>65</v>
      </c>
    </row>
    <row r="3" spans="1:9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9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9" s="2" customFormat="1" x14ac:dyDescent="0.25">
      <c r="D5" s="2" t="s">
        <v>3</v>
      </c>
      <c r="F5" s="2" t="s">
        <v>3</v>
      </c>
    </row>
    <row r="6" spans="1:9" x14ac:dyDescent="0.25">
      <c r="A6" t="s">
        <v>4</v>
      </c>
    </row>
    <row r="7" spans="1:9" x14ac:dyDescent="0.25">
      <c r="A7" s="3" t="s">
        <v>5</v>
      </c>
      <c r="B7" t="s">
        <v>6</v>
      </c>
      <c r="C7" s="1">
        <v>300</v>
      </c>
      <c r="D7" s="1">
        <f>51.74+48.35+39.13+31.79+47.1+64.95</f>
        <v>283.06</v>
      </c>
      <c r="E7" s="1">
        <v>75</v>
      </c>
      <c r="F7" s="1">
        <v>78.92</v>
      </c>
      <c r="G7" s="1"/>
      <c r="H7" s="1"/>
      <c r="I7" s="1"/>
    </row>
    <row r="8" spans="1:9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0</v>
      </c>
      <c r="G8" s="1"/>
      <c r="H8" s="1"/>
      <c r="I8" s="1"/>
    </row>
    <row r="9" spans="1:9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  <c r="I9" s="1"/>
    </row>
    <row r="10" spans="1:9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  <c r="H10" s="1"/>
      <c r="I10" s="1"/>
    </row>
    <row r="11" spans="1:9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9" x14ac:dyDescent="0.25">
      <c r="A12" s="3" t="s">
        <v>58</v>
      </c>
      <c r="B12" t="s">
        <v>52</v>
      </c>
      <c r="C12" s="1">
        <v>0</v>
      </c>
      <c r="D12" s="1">
        <v>126.81</v>
      </c>
      <c r="E12" s="1">
        <v>0</v>
      </c>
      <c r="F12" s="1">
        <v>0</v>
      </c>
      <c r="G12" s="1"/>
      <c r="H12" s="1"/>
      <c r="I12" s="1"/>
    </row>
    <row r="13" spans="1:9" x14ac:dyDescent="0.25">
      <c r="B13" t="s">
        <v>14</v>
      </c>
      <c r="C13" s="1"/>
      <c r="D13" s="1"/>
      <c r="E13" s="1"/>
      <c r="F13" s="1"/>
      <c r="G13" s="1"/>
      <c r="H13" s="1"/>
      <c r="I13" s="1"/>
    </row>
    <row r="14" spans="1:9" x14ac:dyDescent="0.25"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t="s">
        <v>15</v>
      </c>
      <c r="C15" s="4">
        <f>SUM(C7:C13)</f>
        <v>29865.54</v>
      </c>
      <c r="D15" s="4">
        <f t="shared" ref="D15" si="0">SUM(D7:D13)</f>
        <v>21975.410000000003</v>
      </c>
      <c r="E15" s="4">
        <f>SUM(E7:E13)</f>
        <v>25250.17</v>
      </c>
      <c r="F15" s="4">
        <f t="shared" ref="F15" si="1">SUM(F7:F13)</f>
        <v>17574.089999999997</v>
      </c>
      <c r="G15" s="1"/>
      <c r="H15" s="1"/>
      <c r="I15" s="1"/>
    </row>
    <row r="16" spans="1:9" ht="15.75" thickTop="1" x14ac:dyDescent="0.25">
      <c r="C16" s="1"/>
      <c r="D16" s="1"/>
      <c r="E16" s="1"/>
      <c r="F16" s="1"/>
      <c r="G16" s="1"/>
      <c r="H16" s="1"/>
      <c r="I16" s="1"/>
    </row>
    <row r="17" spans="1:9" x14ac:dyDescent="0.25">
      <c r="A17" t="s">
        <v>16</v>
      </c>
      <c r="C17" s="1"/>
      <c r="D17" s="1"/>
      <c r="E17" s="1"/>
      <c r="F17" s="1"/>
      <c r="G17" s="1"/>
      <c r="H17" s="1"/>
      <c r="I17" s="1"/>
    </row>
    <row r="18" spans="1:9" x14ac:dyDescent="0.25">
      <c r="A18" s="3" t="s">
        <v>17</v>
      </c>
      <c r="B18" t="s">
        <v>53</v>
      </c>
      <c r="C18" s="1">
        <v>10000</v>
      </c>
      <c r="D18" s="1">
        <f>1500+500+1500-250+157.16</f>
        <v>3407.16</v>
      </c>
      <c r="E18" s="1">
        <v>2500</v>
      </c>
      <c r="F18" s="1">
        <v>0</v>
      </c>
      <c r="G18" s="1"/>
      <c r="H18" s="1"/>
      <c r="I18" s="1"/>
    </row>
    <row r="19" spans="1:9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  <c r="I19" s="1"/>
    </row>
    <row r="20" spans="1:9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  <c r="I20" s="1"/>
    </row>
    <row r="21" spans="1:9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  <c r="I21" s="1"/>
    </row>
    <row r="22" spans="1:9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  <c r="I22" s="1"/>
    </row>
    <row r="23" spans="1:9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  <c r="I23" s="1"/>
    </row>
    <row r="24" spans="1:9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v>610.42999999999995</v>
      </c>
      <c r="G24" s="1"/>
      <c r="H24" s="1"/>
      <c r="I24" s="1"/>
    </row>
    <row r="25" spans="1:9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  <c r="I25" s="1"/>
    </row>
    <row r="26" spans="1:9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  <c r="I26" s="1"/>
    </row>
    <row r="27" spans="1:9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  <c r="I27" s="1"/>
    </row>
    <row r="28" spans="1:9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  <c r="H28" s="1"/>
      <c r="I28" s="1"/>
    </row>
    <row r="29" spans="1:9" x14ac:dyDescent="0.25">
      <c r="A29" s="3" t="s">
        <v>38</v>
      </c>
      <c r="B29" t="s">
        <v>39</v>
      </c>
      <c r="C29" s="1">
        <v>245</v>
      </c>
      <c r="D29" s="1">
        <v>0</v>
      </c>
      <c r="E29" s="1">
        <v>245</v>
      </c>
      <c r="F29" s="1">
        <v>243.23</v>
      </c>
      <c r="G29" s="1"/>
      <c r="H29" s="1"/>
      <c r="I29" s="1"/>
    </row>
    <row r="30" spans="1:9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  <c r="I30" s="1"/>
    </row>
    <row r="31" spans="1:9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0</v>
      </c>
      <c r="G31" s="1"/>
      <c r="H31" s="1"/>
      <c r="I31" s="1"/>
    </row>
    <row r="32" spans="1:9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  <c r="I32" s="1"/>
    </row>
    <row r="33" spans="1:9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  <c r="I33" s="1"/>
    </row>
    <row r="34" spans="1:9" ht="14.25" customHeight="1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  <c r="I34" s="1"/>
    </row>
    <row r="35" spans="1:9" x14ac:dyDescent="0.25">
      <c r="B35" t="s">
        <v>49</v>
      </c>
      <c r="C35" s="1">
        <v>0</v>
      </c>
      <c r="D35" s="1">
        <f>195+195+20.43+77.98</f>
        <v>488.41</v>
      </c>
      <c r="E35" s="1">
        <v>0</v>
      </c>
      <c r="F35" s="1">
        <v>324.52</v>
      </c>
      <c r="G35" s="1"/>
      <c r="H35" s="1"/>
      <c r="I35" s="1"/>
    </row>
    <row r="36" spans="1:9" x14ac:dyDescent="0.25">
      <c r="C36" s="1"/>
      <c r="D36" s="1"/>
      <c r="E36" s="1"/>
      <c r="F36" s="1"/>
      <c r="G36" s="1"/>
      <c r="H36" s="1"/>
      <c r="I36" s="1"/>
    </row>
    <row r="37" spans="1:9" ht="15.75" thickBot="1" x14ac:dyDescent="0.3">
      <c r="A37" t="s">
        <v>50</v>
      </c>
      <c r="C37" s="4">
        <f>SUM(C18:C35)</f>
        <v>24745</v>
      </c>
      <c r="D37" s="4">
        <f>SUM(D18:D35)</f>
        <v>7039.45</v>
      </c>
      <c r="E37" s="4">
        <f>SUM(E18:E35)</f>
        <v>18154</v>
      </c>
      <c r="F37" s="4">
        <f>SUM(F18:F35)</f>
        <v>3833.2599999999998</v>
      </c>
      <c r="G37" s="1"/>
      <c r="H37" s="1"/>
      <c r="I37" s="1"/>
    </row>
    <row r="38" spans="1:9" ht="15.75" thickTop="1" x14ac:dyDescent="0.25">
      <c r="C38" s="1"/>
      <c r="D38" s="1"/>
      <c r="E38" s="1"/>
      <c r="F38" s="1"/>
      <c r="G38" s="1"/>
      <c r="H38" s="1"/>
      <c r="I38" s="1"/>
    </row>
    <row r="39" spans="1:9" x14ac:dyDescent="0.25">
      <c r="A39" t="s">
        <v>51</v>
      </c>
      <c r="C39" s="1">
        <f>C15-C37</f>
        <v>5120.5400000000009</v>
      </c>
      <c r="D39" s="1">
        <f>D15-D37</f>
        <v>14935.960000000003</v>
      </c>
      <c r="E39" s="1">
        <f>E15-E37</f>
        <v>7096.1699999999983</v>
      </c>
      <c r="F39" s="1">
        <f>F15-F37</f>
        <v>13740.829999999996</v>
      </c>
      <c r="G39" s="1"/>
      <c r="H39" s="1"/>
      <c r="I39" s="1"/>
    </row>
    <row r="40" spans="1:9" x14ac:dyDescent="0.25">
      <c r="C40" s="1"/>
      <c r="D40" s="1"/>
      <c r="E40" s="1"/>
      <c r="F40" s="1"/>
      <c r="G40" s="1"/>
      <c r="H40" s="1"/>
      <c r="I40" s="1"/>
    </row>
    <row r="41" spans="1:9" x14ac:dyDescent="0.25">
      <c r="C41" s="1"/>
      <c r="D41" s="1"/>
      <c r="E41" s="1"/>
      <c r="F41" s="1"/>
      <c r="G41" s="1"/>
      <c r="H41" s="1"/>
      <c r="I41" s="1"/>
    </row>
    <row r="42" spans="1:9" x14ac:dyDescent="0.25">
      <c r="C42" s="1"/>
      <c r="D42" s="1"/>
      <c r="E42" s="1"/>
      <c r="F42" s="1"/>
      <c r="G42" s="1"/>
      <c r="H42" s="1"/>
      <c r="I42" s="1"/>
    </row>
    <row r="43" spans="1:9" x14ac:dyDescent="0.25">
      <c r="C43" s="1"/>
      <c r="D43" s="1"/>
      <c r="E43" s="1"/>
      <c r="F43" s="1"/>
      <c r="G43" s="1"/>
      <c r="H43" s="1"/>
      <c r="I43" s="1"/>
    </row>
    <row r="44" spans="1:9" x14ac:dyDescent="0.25">
      <c r="C44" s="1"/>
      <c r="D44" s="1"/>
      <c r="E44" s="1"/>
      <c r="F44" s="1"/>
      <c r="G44" s="1"/>
      <c r="H44" s="1"/>
      <c r="I44" s="1"/>
    </row>
    <row r="45" spans="1:9" x14ac:dyDescent="0.25">
      <c r="C45" s="1"/>
      <c r="D45" s="1"/>
      <c r="E45" s="1"/>
      <c r="F45" s="1"/>
      <c r="G45" s="1"/>
      <c r="H45" s="1"/>
      <c r="I45" s="1"/>
    </row>
    <row r="46" spans="1:9" x14ac:dyDescent="0.25">
      <c r="C46" s="1"/>
      <c r="D46" s="1"/>
      <c r="E46" s="1"/>
      <c r="F46" s="1"/>
      <c r="G46" s="1"/>
      <c r="H46" s="1"/>
      <c r="I46" s="1"/>
    </row>
    <row r="47" spans="1:9" x14ac:dyDescent="0.25">
      <c r="C47" s="1"/>
      <c r="D47" s="1"/>
      <c r="E47" s="1"/>
      <c r="F47" s="1"/>
      <c r="G47" s="1"/>
      <c r="H47" s="1"/>
      <c r="I47" s="1"/>
    </row>
    <row r="48" spans="1:9" x14ac:dyDescent="0.25">
      <c r="C48" s="1"/>
      <c r="D48" s="1"/>
      <c r="E48" s="1"/>
      <c r="F48" s="1"/>
      <c r="G48" s="1"/>
      <c r="H48" s="1"/>
      <c r="I48" s="1"/>
    </row>
    <row r="49" spans="3:9" x14ac:dyDescent="0.25">
      <c r="C49" s="1"/>
      <c r="D49" s="1"/>
      <c r="E49" s="1"/>
      <c r="F49" s="1"/>
      <c r="G49" s="1"/>
      <c r="H49" s="1"/>
      <c r="I49" s="1"/>
    </row>
    <row r="50" spans="3:9" x14ac:dyDescent="0.25">
      <c r="C50" s="1"/>
      <c r="D50" s="1"/>
      <c r="E50" s="1"/>
      <c r="F50" s="1"/>
      <c r="G50" s="1"/>
      <c r="H50" s="1"/>
      <c r="I50" s="1"/>
    </row>
    <row r="51" spans="3:9" x14ac:dyDescent="0.25">
      <c r="C51" s="1"/>
      <c r="D51" s="1"/>
      <c r="E51" s="1"/>
      <c r="F51" s="1"/>
      <c r="G51" s="1"/>
      <c r="H51" s="1"/>
      <c r="I51" s="1"/>
    </row>
    <row r="52" spans="3:9" x14ac:dyDescent="0.25">
      <c r="C52" s="1"/>
      <c r="D52" s="1"/>
      <c r="E52" s="1"/>
      <c r="F52" s="1"/>
      <c r="G52" s="1"/>
      <c r="H52" s="1"/>
      <c r="I52" s="1"/>
    </row>
    <row r="53" spans="3:9" x14ac:dyDescent="0.25">
      <c r="C53" s="1"/>
      <c r="D53" s="1"/>
      <c r="E53" s="1"/>
      <c r="F53" s="1"/>
      <c r="G53" s="1"/>
      <c r="H53" s="1"/>
      <c r="I53" s="1"/>
    </row>
    <row r="54" spans="3:9" x14ac:dyDescent="0.25">
      <c r="C54" s="1"/>
      <c r="D54" s="1"/>
      <c r="E54" s="1"/>
      <c r="F54" s="1"/>
      <c r="G54" s="1"/>
      <c r="H54" s="1"/>
      <c r="I54" s="1"/>
    </row>
    <row r="55" spans="3:9" x14ac:dyDescent="0.25">
      <c r="C55" s="1"/>
      <c r="D55" s="1"/>
      <c r="E55" s="1"/>
      <c r="F55" s="1"/>
      <c r="G55" s="1"/>
      <c r="H55" s="1"/>
      <c r="I55" s="1"/>
    </row>
    <row r="56" spans="3:9" x14ac:dyDescent="0.25">
      <c r="C56" s="1"/>
      <c r="D56" s="1"/>
      <c r="E56" s="1"/>
      <c r="F56" s="1"/>
      <c r="G56" s="1"/>
      <c r="H56" s="1"/>
      <c r="I56" s="1"/>
    </row>
    <row r="57" spans="3:9" x14ac:dyDescent="0.25">
      <c r="C57" s="1"/>
      <c r="D57" s="1"/>
      <c r="E57" s="1"/>
      <c r="F57" s="1"/>
      <c r="G57" s="1"/>
      <c r="H57" s="1"/>
      <c r="I57" s="1"/>
    </row>
    <row r="58" spans="3:9" x14ac:dyDescent="0.25">
      <c r="C58" s="1"/>
      <c r="D58" s="1"/>
      <c r="E58" s="1"/>
      <c r="F58" s="1"/>
      <c r="G58" s="1"/>
      <c r="H58" s="1"/>
      <c r="I58" s="1"/>
    </row>
    <row r="59" spans="3:9" x14ac:dyDescent="0.25">
      <c r="C59" s="1"/>
      <c r="D59" s="1"/>
      <c r="E59" s="1"/>
      <c r="F59" s="1"/>
      <c r="G59" s="1"/>
      <c r="H59" s="1"/>
      <c r="I59" s="1"/>
    </row>
    <row r="60" spans="3:9" x14ac:dyDescent="0.25">
      <c r="C60" s="1"/>
      <c r="D60" s="1"/>
      <c r="E60" s="1"/>
      <c r="F60" s="1"/>
      <c r="G60" s="1"/>
      <c r="H60" s="1"/>
      <c r="I60" s="1"/>
    </row>
    <row r="61" spans="3:9" x14ac:dyDescent="0.25">
      <c r="C61" s="1"/>
      <c r="D61" s="1"/>
      <c r="E61" s="1"/>
      <c r="F61" s="1"/>
      <c r="G61" s="1"/>
      <c r="H61" s="1"/>
      <c r="I61" s="1"/>
    </row>
    <row r="62" spans="3:9" x14ac:dyDescent="0.25">
      <c r="C62" s="1"/>
      <c r="D62" s="1"/>
      <c r="E62" s="1"/>
      <c r="F62" s="1"/>
      <c r="G62" s="1"/>
      <c r="H62" s="1"/>
      <c r="I62" s="1"/>
    </row>
    <row r="63" spans="3:9" x14ac:dyDescent="0.25">
      <c r="C63" s="1"/>
      <c r="D63" s="1"/>
      <c r="E63" s="1"/>
      <c r="F63" s="1"/>
      <c r="G63" s="1"/>
      <c r="H63" s="1"/>
      <c r="I63" s="1"/>
    </row>
    <row r="64" spans="3:9" x14ac:dyDescent="0.25">
      <c r="C64" s="1"/>
      <c r="D64" s="1"/>
      <c r="E64" s="1"/>
      <c r="F64" s="1"/>
      <c r="G64" s="1"/>
      <c r="H64" s="1"/>
      <c r="I64" s="1"/>
    </row>
    <row r="65" spans="3:9" x14ac:dyDescent="0.25">
      <c r="C65" s="1"/>
      <c r="D65" s="1"/>
      <c r="E65" s="1"/>
      <c r="F65" s="1"/>
      <c r="G65" s="1"/>
      <c r="H65" s="1"/>
      <c r="I65" s="1"/>
    </row>
    <row r="66" spans="3:9" x14ac:dyDescent="0.25">
      <c r="C66" s="1"/>
      <c r="D66" s="1"/>
      <c r="E66" s="1"/>
      <c r="F66" s="1"/>
      <c r="G66" s="1"/>
      <c r="H66" s="1"/>
      <c r="I66" s="1"/>
    </row>
    <row r="67" spans="3:9" x14ac:dyDescent="0.25">
      <c r="C67" s="1"/>
      <c r="D67" s="1"/>
      <c r="E67" s="1"/>
      <c r="F67" s="1"/>
      <c r="G67" s="1"/>
      <c r="H67" s="1"/>
      <c r="I67" s="1"/>
    </row>
    <row r="68" spans="3:9" x14ac:dyDescent="0.25">
      <c r="C68" s="1"/>
      <c r="D68" s="1"/>
      <c r="E68" s="1"/>
      <c r="F68" s="1"/>
      <c r="G68" s="1"/>
      <c r="H68" s="1"/>
      <c r="I68" s="1"/>
    </row>
    <row r="69" spans="3:9" x14ac:dyDescent="0.25">
      <c r="C69" s="1"/>
      <c r="D69" s="1"/>
      <c r="E69" s="1"/>
      <c r="F69" s="1"/>
      <c r="G69" s="1"/>
      <c r="H69" s="1"/>
      <c r="I69" s="1"/>
    </row>
    <row r="70" spans="3:9" x14ac:dyDescent="0.25">
      <c r="C70" s="1"/>
      <c r="D70" s="1"/>
      <c r="E70" s="1"/>
      <c r="F70" s="1"/>
      <c r="G70" s="1"/>
      <c r="H70" s="1"/>
      <c r="I70" s="1"/>
    </row>
    <row r="71" spans="3:9" x14ac:dyDescent="0.25">
      <c r="C71" s="1"/>
      <c r="D71" s="1"/>
      <c r="E71" s="1"/>
      <c r="F71" s="1"/>
      <c r="G71" s="1"/>
      <c r="H71" s="1"/>
      <c r="I71" s="1"/>
    </row>
    <row r="72" spans="3:9" x14ac:dyDescent="0.25">
      <c r="C72" s="1"/>
      <c r="D72" s="1"/>
      <c r="E72" s="1"/>
      <c r="F72" s="1"/>
      <c r="G72" s="1"/>
      <c r="H72" s="1"/>
      <c r="I72" s="1"/>
    </row>
    <row r="73" spans="3:9" x14ac:dyDescent="0.25">
      <c r="C73" s="1"/>
      <c r="D73" s="1"/>
      <c r="E73" s="1"/>
      <c r="F73" s="1"/>
      <c r="G73" s="1"/>
      <c r="H73" s="1"/>
      <c r="I73" s="1"/>
    </row>
    <row r="74" spans="3:9" x14ac:dyDescent="0.25">
      <c r="C74" s="1"/>
      <c r="D74" s="1"/>
      <c r="E74" s="1"/>
      <c r="F74" s="1"/>
      <c r="G74" s="1"/>
      <c r="H74" s="1"/>
      <c r="I74" s="1"/>
    </row>
    <row r="75" spans="3:9" x14ac:dyDescent="0.25">
      <c r="C75" s="1"/>
      <c r="D75" s="1"/>
      <c r="E75" s="1"/>
      <c r="F75" s="1"/>
      <c r="G75" s="1"/>
      <c r="H75" s="1"/>
      <c r="I75" s="1"/>
    </row>
    <row r="76" spans="3:9" x14ac:dyDescent="0.25">
      <c r="C76" s="1"/>
      <c r="D76" s="1"/>
      <c r="E76" s="1"/>
      <c r="F76" s="1"/>
      <c r="G76" s="1"/>
      <c r="H76" s="1"/>
      <c r="I76" s="1"/>
    </row>
    <row r="77" spans="3:9" x14ac:dyDescent="0.25">
      <c r="C77" s="1"/>
      <c r="D77" s="1"/>
      <c r="E77" s="1"/>
      <c r="F77" s="1"/>
      <c r="G77" s="1"/>
      <c r="H77" s="1"/>
      <c r="I77" s="1"/>
    </row>
    <row r="78" spans="3:9" x14ac:dyDescent="0.25">
      <c r="C78" s="1"/>
      <c r="D78" s="1"/>
      <c r="E78" s="1"/>
      <c r="F78" s="1"/>
      <c r="G78" s="1"/>
      <c r="H78" s="1"/>
      <c r="I78" s="1"/>
    </row>
    <row r="79" spans="3:9" x14ac:dyDescent="0.25">
      <c r="C79" s="1"/>
      <c r="D79" s="1"/>
      <c r="E79" s="1"/>
      <c r="F79" s="1"/>
      <c r="G79" s="1"/>
      <c r="H79" s="1"/>
      <c r="I79" s="1"/>
    </row>
    <row r="80" spans="3:9" x14ac:dyDescent="0.25">
      <c r="C80" s="1"/>
      <c r="D80" s="1"/>
      <c r="E80" s="1"/>
      <c r="F80" s="1"/>
      <c r="G80" s="1"/>
      <c r="H80" s="1"/>
      <c r="I80" s="1"/>
    </row>
    <row r="81" spans="4:9" x14ac:dyDescent="0.25">
      <c r="D81" s="1"/>
      <c r="F81" s="1"/>
      <c r="G81" s="1"/>
      <c r="H81" s="1"/>
      <c r="I81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52E3-0577-4E52-8D0A-1231AC6CDC46}">
  <dimension ref="A1:H81"/>
  <sheetViews>
    <sheetView topLeftCell="A27" workbookViewId="0">
      <selection activeCell="C37" sqref="C37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64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</f>
        <v>346.38</v>
      </c>
      <c r="E7" s="1">
        <v>75</v>
      </c>
      <c r="F7" s="1">
        <v>107.54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0</v>
      </c>
      <c r="G8" s="1"/>
      <c r="H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  <c r="H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v>126.81</v>
      </c>
      <c r="E12" s="1">
        <v>0</v>
      </c>
      <c r="F12" s="1">
        <v>0</v>
      </c>
      <c r="G12" s="1"/>
      <c r="H12" s="1"/>
    </row>
    <row r="13" spans="1:8" x14ac:dyDescent="0.25">
      <c r="B13" t="s">
        <v>14</v>
      </c>
      <c r="C13" s="1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ht="15.75" thickBot="1" x14ac:dyDescent="0.3">
      <c r="A15" t="s">
        <v>15</v>
      </c>
      <c r="C15" s="4">
        <f>SUM(C7:C13)</f>
        <v>29865.54</v>
      </c>
      <c r="D15" s="4">
        <f t="shared" ref="D15" si="0">SUM(D7:D13)</f>
        <v>22038.730000000003</v>
      </c>
      <c r="E15" s="4">
        <f>SUM(E7:E13)</f>
        <v>25250.17</v>
      </c>
      <c r="F15" s="4">
        <f t="shared" ref="F15" si="1">SUM(F7:F13)</f>
        <v>17602.71</v>
      </c>
      <c r="G15" s="1"/>
      <c r="H15" s="1"/>
    </row>
    <row r="16" spans="1:8" ht="15.75" thickTop="1" x14ac:dyDescent="0.25">
      <c r="C16" s="1"/>
      <c r="D16" s="1"/>
      <c r="E16" s="1"/>
      <c r="F16" s="1"/>
      <c r="G16" s="1"/>
      <c r="H16" s="1"/>
    </row>
    <row r="17" spans="1:8" x14ac:dyDescent="0.25">
      <c r="A17" t="s">
        <v>16</v>
      </c>
      <c r="C17" s="1"/>
      <c r="D17" s="1"/>
      <c r="E17" s="1"/>
      <c r="F17" s="1"/>
      <c r="G17" s="1"/>
      <c r="H17" s="1"/>
    </row>
    <row r="18" spans="1:8" x14ac:dyDescent="0.25">
      <c r="A18" s="3" t="s">
        <v>17</v>
      </c>
      <c r="B18" t="s">
        <v>53</v>
      </c>
      <c r="C18" s="1">
        <v>10000</v>
      </c>
      <c r="D18" s="1">
        <f>1500+500+1500-250+157.16+1500</f>
        <v>4907.16</v>
      </c>
      <c r="E18" s="1">
        <v>2500</v>
      </c>
      <c r="F18" s="1">
        <v>0</v>
      </c>
      <c r="G18" s="1"/>
      <c r="H18" s="1"/>
    </row>
    <row r="19" spans="1:8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  <c r="H19" s="1"/>
    </row>
    <row r="20" spans="1:8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  <c r="H20" s="1"/>
    </row>
    <row r="21" spans="1:8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  <c r="H21" s="1"/>
    </row>
    <row r="22" spans="1:8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  <c r="H22" s="1"/>
    </row>
    <row r="23" spans="1:8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  <c r="H23" s="1"/>
    </row>
    <row r="24" spans="1:8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v>610.42999999999995</v>
      </c>
      <c r="G24" s="1"/>
      <c r="H24" s="1"/>
    </row>
    <row r="25" spans="1:8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  <c r="H25" s="1"/>
    </row>
    <row r="26" spans="1:8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  <c r="H26" s="1"/>
    </row>
    <row r="27" spans="1:8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  <c r="H27" s="1"/>
    </row>
    <row r="28" spans="1:8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  <c r="H28" s="1"/>
    </row>
    <row r="29" spans="1:8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  <c r="H29" s="1"/>
    </row>
    <row r="30" spans="1:8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  <c r="H30" s="1"/>
    </row>
    <row r="31" spans="1:8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313.33999999999997</v>
      </c>
      <c r="G31" s="1"/>
      <c r="H31" s="1"/>
    </row>
    <row r="32" spans="1:8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  <c r="H32" s="1"/>
    </row>
    <row r="33" spans="1:8" ht="14.25" customHeight="1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  <c r="H33" s="1"/>
    </row>
    <row r="34" spans="1:8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  <c r="H34" s="1"/>
    </row>
    <row r="35" spans="1:8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  <c r="H35" s="1"/>
    </row>
    <row r="36" spans="1:8" x14ac:dyDescent="0.25">
      <c r="B36" t="s">
        <v>49</v>
      </c>
      <c r="C36" s="1">
        <v>0</v>
      </c>
      <c r="D36" s="1">
        <f>195+195+20.43+77.98+31.7+195</f>
        <v>715.11</v>
      </c>
      <c r="E36" s="1">
        <v>0</v>
      </c>
      <c r="F36" s="1">
        <v>348.65</v>
      </c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ht="15.75" thickBot="1" x14ac:dyDescent="0.3">
      <c r="A38" t="s">
        <v>50</v>
      </c>
      <c r="C38" s="4">
        <f>SUM(C18:C36)</f>
        <v>24745</v>
      </c>
      <c r="D38" s="4">
        <f>SUM(D18:D36)</f>
        <v>9509.9600000000009</v>
      </c>
      <c r="E38" s="4">
        <f>SUM(E18:E36)</f>
        <v>18154</v>
      </c>
      <c r="F38" s="4">
        <f>SUM(F18:F36)</f>
        <v>4170.7299999999996</v>
      </c>
      <c r="G38" s="1"/>
      <c r="H38" s="1"/>
    </row>
    <row r="39" spans="1:8" ht="15.75" thickTop="1" x14ac:dyDescent="0.25">
      <c r="C39" s="1"/>
      <c r="D39" s="1"/>
      <c r="E39" s="1"/>
      <c r="F39" s="1"/>
      <c r="G39" s="1"/>
      <c r="H39" s="1"/>
    </row>
    <row r="40" spans="1:8" x14ac:dyDescent="0.25">
      <c r="A40" t="s">
        <v>51</v>
      </c>
      <c r="C40" s="1">
        <f>C15-C38</f>
        <v>5120.5400000000009</v>
      </c>
      <c r="D40" s="1">
        <f>D15-D38</f>
        <v>12528.770000000002</v>
      </c>
      <c r="E40" s="1">
        <f>E15-E38</f>
        <v>7096.1699999999983</v>
      </c>
      <c r="F40" s="1">
        <f>F15-F38</f>
        <v>13431.98</v>
      </c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C44" s="1"/>
      <c r="D44" s="1"/>
      <c r="E44" s="1"/>
      <c r="F44" s="1"/>
      <c r="G44" s="1"/>
      <c r="H44" s="1"/>
    </row>
    <row r="45" spans="1:8" x14ac:dyDescent="0.25">
      <c r="C45" s="1"/>
      <c r="D45" s="1"/>
      <c r="E45" s="1"/>
      <c r="F45" s="1"/>
      <c r="G45" s="1"/>
      <c r="H45" s="1"/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C47" s="1"/>
      <c r="D47" s="1"/>
      <c r="E47" s="1"/>
      <c r="F47" s="1"/>
      <c r="G47" s="1"/>
      <c r="H47" s="1"/>
    </row>
    <row r="48" spans="1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</sheetData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EE2E9-1ED5-45E1-9F2E-468BB25A45B4}">
  <dimension ref="A1:H82"/>
  <sheetViews>
    <sheetView topLeftCell="A28" workbookViewId="0">
      <selection activeCell="D29" sqref="D29"/>
    </sheetView>
  </sheetViews>
  <sheetFormatPr defaultRowHeight="15" x14ac:dyDescent="0.25"/>
  <cols>
    <col min="2" max="2" width="30.7109375" customWidth="1"/>
    <col min="3" max="6" width="11.7109375" customWidth="1"/>
  </cols>
  <sheetData>
    <row r="1" spans="1:8" x14ac:dyDescent="0.25">
      <c r="A1" t="s">
        <v>0</v>
      </c>
    </row>
    <row r="2" spans="1:8" x14ac:dyDescent="0.25">
      <c r="A2" s="3" t="s">
        <v>63</v>
      </c>
    </row>
    <row r="3" spans="1:8" s="2" customFormat="1" x14ac:dyDescent="0.25">
      <c r="C3" s="2">
        <v>2023</v>
      </c>
      <c r="D3" s="2">
        <v>2023</v>
      </c>
      <c r="E3" s="2">
        <v>2022</v>
      </c>
      <c r="F3" s="2">
        <v>2022</v>
      </c>
    </row>
    <row r="4" spans="1:8" s="2" customFormat="1" x14ac:dyDescent="0.25">
      <c r="C4" s="2" t="s">
        <v>1</v>
      </c>
      <c r="D4" s="2" t="s">
        <v>2</v>
      </c>
      <c r="E4" s="2" t="s">
        <v>1</v>
      </c>
      <c r="F4" s="2" t="s">
        <v>2</v>
      </c>
    </row>
    <row r="5" spans="1:8" s="2" customFormat="1" x14ac:dyDescent="0.25">
      <c r="D5" s="2" t="s">
        <v>3</v>
      </c>
      <c r="F5" s="2" t="s">
        <v>3</v>
      </c>
    </row>
    <row r="6" spans="1:8" x14ac:dyDescent="0.25">
      <c r="A6" t="s">
        <v>4</v>
      </c>
    </row>
    <row r="7" spans="1:8" x14ac:dyDescent="0.25">
      <c r="A7" s="3" t="s">
        <v>5</v>
      </c>
      <c r="B7" t="s">
        <v>6</v>
      </c>
      <c r="C7" s="1">
        <v>300</v>
      </c>
      <c r="D7" s="1">
        <f>51.74+48.35+39.13+31.79+47.1+64.95+63.32+58.87</f>
        <v>405.25</v>
      </c>
      <c r="E7" s="1">
        <v>75</v>
      </c>
      <c r="F7" s="1">
        <f>8.31+6.77+10.55+13.85+17.06+22.38+28.62+39.14</f>
        <v>146.68</v>
      </c>
      <c r="G7" s="1"/>
      <c r="H7" s="1"/>
    </row>
    <row r="8" spans="1:8" x14ac:dyDescent="0.25">
      <c r="A8" s="3" t="s">
        <v>7</v>
      </c>
      <c r="B8" t="s">
        <v>8</v>
      </c>
      <c r="C8" s="1">
        <v>7500</v>
      </c>
      <c r="D8" s="1">
        <v>7500</v>
      </c>
      <c r="E8" s="1">
        <v>7500</v>
      </c>
      <c r="F8" s="1">
        <v>7500</v>
      </c>
      <c r="G8" s="1"/>
    </row>
    <row r="9" spans="1:8" x14ac:dyDescent="0.25">
      <c r="A9" s="3" t="s">
        <v>9</v>
      </c>
      <c r="B9" t="s">
        <v>10</v>
      </c>
      <c r="C9" s="1">
        <v>5000</v>
      </c>
      <c r="D9" s="1">
        <v>0</v>
      </c>
      <c r="E9" s="1">
        <v>0</v>
      </c>
      <c r="F9" s="1">
        <v>0</v>
      </c>
      <c r="G9" s="1"/>
    </row>
    <row r="10" spans="1:8" x14ac:dyDescent="0.25">
      <c r="A10" s="3" t="s">
        <v>57</v>
      </c>
      <c r="B10" t="s">
        <v>11</v>
      </c>
      <c r="C10" s="1">
        <v>3000</v>
      </c>
      <c r="D10" s="1">
        <v>0</v>
      </c>
      <c r="E10" s="1">
        <v>800</v>
      </c>
      <c r="F10" s="1">
        <v>620</v>
      </c>
      <c r="G10" s="1"/>
    </row>
    <row r="11" spans="1:8" x14ac:dyDescent="0.25">
      <c r="A11" s="3" t="s">
        <v>12</v>
      </c>
      <c r="B11" t="s">
        <v>13</v>
      </c>
      <c r="C11" s="1">
        <v>14065.54</v>
      </c>
      <c r="D11" s="1">
        <v>14065.54</v>
      </c>
      <c r="E11" s="1">
        <v>16875.169999999998</v>
      </c>
      <c r="F11" s="1">
        <v>16875.169999999998</v>
      </c>
      <c r="G11" s="1"/>
      <c r="H11" s="1"/>
    </row>
    <row r="12" spans="1:8" x14ac:dyDescent="0.25">
      <c r="A12" s="3" t="s">
        <v>58</v>
      </c>
      <c r="B12" t="s">
        <v>52</v>
      </c>
      <c r="C12" s="1">
        <v>0</v>
      </c>
      <c r="D12" s="1">
        <f>126.81+67.27</f>
        <v>194.07999999999998</v>
      </c>
      <c r="E12" s="1">
        <v>0</v>
      </c>
      <c r="F12" s="1">
        <v>0</v>
      </c>
      <c r="G12" s="1"/>
    </row>
    <row r="13" spans="1:8" x14ac:dyDescent="0.25">
      <c r="B13" t="s">
        <v>14</v>
      </c>
      <c r="C13" s="1">
        <v>0</v>
      </c>
      <c r="D13" s="1"/>
      <c r="E13" s="1">
        <v>0</v>
      </c>
      <c r="F13" s="1">
        <v>454.15</v>
      </c>
      <c r="G13" s="1"/>
    </row>
    <row r="14" spans="1:8" x14ac:dyDescent="0.25">
      <c r="C14" s="1"/>
      <c r="D14" s="1"/>
      <c r="E14" s="1"/>
      <c r="F14" s="1"/>
      <c r="G14" s="1"/>
    </row>
    <row r="15" spans="1:8" ht="15.75" thickBot="1" x14ac:dyDescent="0.3">
      <c r="A15" t="s">
        <v>15</v>
      </c>
      <c r="C15" s="4">
        <f>SUM(C7:C13)</f>
        <v>29865.54</v>
      </c>
      <c r="D15" s="4">
        <f>SUM(D7:D13)</f>
        <v>22164.870000000003</v>
      </c>
      <c r="E15" s="4">
        <f>SUM(E7:E13)</f>
        <v>25250.17</v>
      </c>
      <c r="F15" s="4">
        <f>SUM(F7:F13)</f>
        <v>25596</v>
      </c>
      <c r="G15" s="1"/>
    </row>
    <row r="16" spans="1:8" ht="15.75" thickTop="1" x14ac:dyDescent="0.25">
      <c r="C16" s="1"/>
      <c r="D16" s="1"/>
      <c r="E16" s="1"/>
      <c r="F16" s="1"/>
      <c r="G16" s="1"/>
    </row>
    <row r="17" spans="1:7" x14ac:dyDescent="0.25">
      <c r="A17" t="s">
        <v>16</v>
      </c>
      <c r="C17" s="1"/>
      <c r="D17" s="1"/>
      <c r="E17" s="1"/>
      <c r="F17" s="1"/>
      <c r="G17" s="1"/>
    </row>
    <row r="18" spans="1:7" x14ac:dyDescent="0.25">
      <c r="A18" s="3" t="s">
        <v>17</v>
      </c>
      <c r="B18" t="s">
        <v>53</v>
      </c>
      <c r="C18" s="1">
        <v>10000</v>
      </c>
      <c r="D18" s="1">
        <f>1500+500+1500-250+157.16+1500+138.49+381.04</f>
        <v>5426.69</v>
      </c>
      <c r="E18" s="1">
        <v>2500</v>
      </c>
      <c r="F18" s="1">
        <v>2558.5</v>
      </c>
      <c r="G18" s="1"/>
    </row>
    <row r="19" spans="1:7" x14ac:dyDescent="0.25">
      <c r="A19" s="3" t="s">
        <v>18</v>
      </c>
      <c r="B19" t="s">
        <v>19</v>
      </c>
      <c r="C19" s="1">
        <v>50</v>
      </c>
      <c r="D19" s="1">
        <v>44</v>
      </c>
      <c r="E19" s="1">
        <v>44</v>
      </c>
      <c r="F19" s="1">
        <v>0</v>
      </c>
      <c r="G19" s="1"/>
    </row>
    <row r="20" spans="1:7" x14ac:dyDescent="0.25">
      <c r="A20" s="3" t="s">
        <v>20</v>
      </c>
      <c r="B20" t="s">
        <v>21</v>
      </c>
      <c r="C20" s="1">
        <v>0</v>
      </c>
      <c r="D20" s="1">
        <v>0</v>
      </c>
      <c r="E20" s="1">
        <v>500</v>
      </c>
      <c r="F20" s="1">
        <v>0</v>
      </c>
      <c r="G20" s="1"/>
    </row>
    <row r="21" spans="1:7" x14ac:dyDescent="0.25">
      <c r="A21" s="3" t="s">
        <v>22</v>
      </c>
      <c r="B21" t="s">
        <v>23</v>
      </c>
      <c r="C21" s="1">
        <v>500</v>
      </c>
      <c r="D21" s="1">
        <v>0</v>
      </c>
      <c r="E21" s="1">
        <v>500</v>
      </c>
      <c r="F21" s="1">
        <v>0</v>
      </c>
      <c r="G21" s="1"/>
    </row>
    <row r="22" spans="1:7" x14ac:dyDescent="0.25">
      <c r="A22" s="3" t="s">
        <v>24</v>
      </c>
      <c r="B22" t="s">
        <v>25</v>
      </c>
      <c r="C22" s="1">
        <v>500</v>
      </c>
      <c r="D22" s="1">
        <v>0</v>
      </c>
      <c r="E22" s="1">
        <v>500</v>
      </c>
      <c r="F22" s="1">
        <v>0</v>
      </c>
      <c r="G22" s="1"/>
    </row>
    <row r="23" spans="1:7" x14ac:dyDescent="0.25">
      <c r="A23" s="3" t="s">
        <v>26</v>
      </c>
      <c r="B23" t="s">
        <v>27</v>
      </c>
      <c r="C23" s="1">
        <v>500</v>
      </c>
      <c r="D23" s="1">
        <v>0</v>
      </c>
      <c r="E23" s="1">
        <v>500</v>
      </c>
      <c r="F23" s="1">
        <v>0</v>
      </c>
      <c r="G23" s="1"/>
    </row>
    <row r="24" spans="1:7" x14ac:dyDescent="0.25">
      <c r="A24" s="3" t="s">
        <v>28</v>
      </c>
      <c r="B24" t="s">
        <v>29</v>
      </c>
      <c r="C24" s="1">
        <v>700</v>
      </c>
      <c r="D24" s="1">
        <v>599.88</v>
      </c>
      <c r="E24" s="1">
        <v>615</v>
      </c>
      <c r="F24" s="1">
        <v>610.42999999999995</v>
      </c>
      <c r="G24" s="1"/>
    </row>
    <row r="25" spans="1:7" x14ac:dyDescent="0.25">
      <c r="A25" s="3" t="s">
        <v>30</v>
      </c>
      <c r="B25" t="s">
        <v>31</v>
      </c>
      <c r="C25" s="1">
        <v>0</v>
      </c>
      <c r="D25" s="1">
        <v>0</v>
      </c>
      <c r="E25" s="1">
        <v>500</v>
      </c>
      <c r="F25" s="1">
        <v>500</v>
      </c>
      <c r="G25" s="1"/>
    </row>
    <row r="26" spans="1:7" x14ac:dyDescent="0.25">
      <c r="A26" s="3" t="s">
        <v>32</v>
      </c>
      <c r="B26" t="s">
        <v>33</v>
      </c>
      <c r="C26" s="1">
        <v>250</v>
      </c>
      <c r="D26" s="1">
        <v>0</v>
      </c>
      <c r="E26" s="1">
        <v>250</v>
      </c>
      <c r="F26" s="1">
        <v>0</v>
      </c>
      <c r="G26" s="1"/>
    </row>
    <row r="27" spans="1:7" x14ac:dyDescent="0.25">
      <c r="A27" s="3" t="s">
        <v>34</v>
      </c>
      <c r="B27" t="s">
        <v>35</v>
      </c>
      <c r="C27" s="1">
        <v>2500</v>
      </c>
      <c r="D27" s="1">
        <v>2500</v>
      </c>
      <c r="E27" s="1">
        <v>2500</v>
      </c>
      <c r="F27" s="1">
        <v>0</v>
      </c>
      <c r="G27" s="1"/>
    </row>
    <row r="28" spans="1:7" x14ac:dyDescent="0.25">
      <c r="A28" s="3" t="s">
        <v>36</v>
      </c>
      <c r="B28" t="s">
        <v>37</v>
      </c>
      <c r="C28" s="1">
        <v>2000</v>
      </c>
      <c r="D28" s="1">
        <v>0</v>
      </c>
      <c r="E28" s="1">
        <v>2000</v>
      </c>
      <c r="F28" s="1">
        <v>0</v>
      </c>
      <c r="G28" s="1"/>
    </row>
    <row r="29" spans="1:7" x14ac:dyDescent="0.25">
      <c r="A29" s="3" t="s">
        <v>38</v>
      </c>
      <c r="B29" t="s">
        <v>39</v>
      </c>
      <c r="C29" s="1">
        <v>245</v>
      </c>
      <c r="D29" s="1">
        <v>243.81</v>
      </c>
      <c r="E29" s="1">
        <v>245</v>
      </c>
      <c r="F29" s="1">
        <v>243.23</v>
      </c>
      <c r="G29" s="1"/>
    </row>
    <row r="30" spans="1:7" x14ac:dyDescent="0.25">
      <c r="A30" s="3" t="s">
        <v>40</v>
      </c>
      <c r="C30" s="1">
        <v>0</v>
      </c>
      <c r="D30" s="1">
        <v>0</v>
      </c>
      <c r="E30" s="1">
        <v>0</v>
      </c>
      <c r="F30" s="1">
        <v>0</v>
      </c>
      <c r="G30" s="1"/>
    </row>
    <row r="31" spans="1:7" x14ac:dyDescent="0.25">
      <c r="A31" s="3" t="s">
        <v>41</v>
      </c>
      <c r="B31" t="s">
        <v>42</v>
      </c>
      <c r="C31" s="1">
        <v>1500</v>
      </c>
      <c r="D31" s="1">
        <v>0</v>
      </c>
      <c r="E31" s="1">
        <v>1500</v>
      </c>
      <c r="F31" s="1">
        <v>313.33999999999997</v>
      </c>
      <c r="G31" s="1"/>
    </row>
    <row r="32" spans="1:7" x14ac:dyDescent="0.25">
      <c r="A32" s="3" t="s">
        <v>43</v>
      </c>
      <c r="B32" t="s">
        <v>44</v>
      </c>
      <c r="C32" s="1">
        <v>500</v>
      </c>
      <c r="D32" s="1">
        <v>0</v>
      </c>
      <c r="E32" s="1">
        <v>500</v>
      </c>
      <c r="F32" s="1">
        <v>0</v>
      </c>
      <c r="G32" s="1"/>
    </row>
    <row r="33" spans="1:7" ht="14.25" customHeight="1" x14ac:dyDescent="0.25">
      <c r="A33" s="3" t="s">
        <v>45</v>
      </c>
      <c r="B33" t="s">
        <v>46</v>
      </c>
      <c r="C33" s="1">
        <v>500</v>
      </c>
      <c r="D33" s="1">
        <v>0</v>
      </c>
      <c r="E33" s="1">
        <v>500</v>
      </c>
      <c r="F33" s="1">
        <v>190.6</v>
      </c>
      <c r="G33" s="1"/>
    </row>
    <row r="34" spans="1:7" x14ac:dyDescent="0.25">
      <c r="A34" s="3" t="s">
        <v>47</v>
      </c>
      <c r="B34" t="s">
        <v>48</v>
      </c>
      <c r="C34" s="1">
        <v>5000</v>
      </c>
      <c r="D34" s="1">
        <v>0</v>
      </c>
      <c r="E34" s="1">
        <v>5000</v>
      </c>
      <c r="F34" s="1">
        <v>1964.48</v>
      </c>
      <c r="G34" s="1"/>
    </row>
    <row r="35" spans="1:7" x14ac:dyDescent="0.25">
      <c r="A35" s="3" t="s">
        <v>67</v>
      </c>
      <c r="B35" t="s">
        <v>68</v>
      </c>
      <c r="C35" s="1">
        <v>0</v>
      </c>
      <c r="D35" s="1">
        <v>500</v>
      </c>
      <c r="E35" s="1">
        <v>0</v>
      </c>
      <c r="F35" s="1">
        <v>0</v>
      </c>
      <c r="G35" s="1"/>
    </row>
    <row r="36" spans="1:7" x14ac:dyDescent="0.25">
      <c r="B36" t="s">
        <v>49</v>
      </c>
      <c r="C36" s="1">
        <v>0</v>
      </c>
      <c r="D36" s="1">
        <f>195+195+20.43+77.98+31.7+195+18+49.54</f>
        <v>782.65</v>
      </c>
      <c r="E36" s="1">
        <v>0</v>
      </c>
      <c r="F36" s="1">
        <f>216.99+26.87+13.23+67.43+24.13+266.5</f>
        <v>615.15000000000009</v>
      </c>
      <c r="G36" s="1"/>
    </row>
    <row r="37" spans="1:7" x14ac:dyDescent="0.25">
      <c r="C37" s="1"/>
      <c r="D37" s="1"/>
      <c r="E37" s="1"/>
      <c r="F37" s="1"/>
      <c r="G37" s="1"/>
    </row>
    <row r="38" spans="1:7" ht="15.75" thickBot="1" x14ac:dyDescent="0.3">
      <c r="A38" t="s">
        <v>50</v>
      </c>
      <c r="C38" s="4">
        <f>SUM(C18:C36)</f>
        <v>24745</v>
      </c>
      <c r="D38" s="4">
        <f>SUM(D18:D36)</f>
        <v>10097.029999999999</v>
      </c>
      <c r="E38" s="4">
        <f>SUM(E18:E36)</f>
        <v>18154</v>
      </c>
      <c r="F38" s="4">
        <f>SUM(F18:F36)</f>
        <v>6995.73</v>
      </c>
      <c r="G38" s="1"/>
    </row>
    <row r="39" spans="1:7" ht="15.75" thickTop="1" x14ac:dyDescent="0.25">
      <c r="C39" s="1"/>
      <c r="D39" s="1"/>
      <c r="E39" s="1"/>
      <c r="F39" s="1"/>
      <c r="G39" s="1"/>
    </row>
    <row r="40" spans="1:7" x14ac:dyDescent="0.25">
      <c r="A40" t="s">
        <v>51</v>
      </c>
      <c r="C40" s="1">
        <f>C15-C38</f>
        <v>5120.5400000000009</v>
      </c>
      <c r="D40" s="1">
        <f>D15-D38</f>
        <v>12067.840000000004</v>
      </c>
      <c r="E40" s="1">
        <f>E15-E38</f>
        <v>7096.1699999999983</v>
      </c>
      <c r="F40" s="1">
        <f>F15-F38</f>
        <v>18600.27</v>
      </c>
      <c r="G40" s="1"/>
    </row>
    <row r="41" spans="1:7" x14ac:dyDescent="0.25">
      <c r="C41" s="1"/>
      <c r="D41" s="1"/>
      <c r="E41" s="1"/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C43" s="1"/>
      <c r="D43" s="1"/>
      <c r="E43" s="1"/>
      <c r="F43" s="1"/>
      <c r="G43" s="1"/>
    </row>
    <row r="44" spans="1:7" x14ac:dyDescent="0.25">
      <c r="C44" s="1"/>
      <c r="D44" s="1"/>
      <c r="E44" s="1"/>
      <c r="F44" s="1"/>
      <c r="G44" s="1"/>
    </row>
    <row r="45" spans="1:7" x14ac:dyDescent="0.25">
      <c r="C45" s="1"/>
      <c r="D45" s="1"/>
      <c r="E45" s="1"/>
      <c r="F45" s="1"/>
      <c r="G45" s="1"/>
    </row>
    <row r="46" spans="1:7" x14ac:dyDescent="0.25">
      <c r="C46" s="1"/>
      <c r="D46" s="1"/>
      <c r="E46" s="1"/>
      <c r="F46" s="1"/>
      <c r="G46" s="1"/>
    </row>
    <row r="47" spans="1:7" x14ac:dyDescent="0.25">
      <c r="C47" s="1"/>
      <c r="D47" s="1"/>
      <c r="E47" s="1"/>
      <c r="F47" s="1"/>
      <c r="G47" s="1"/>
    </row>
    <row r="48" spans="1:7" x14ac:dyDescent="0.25">
      <c r="C48" s="1"/>
      <c r="D48" s="1"/>
      <c r="E48" s="1"/>
      <c r="F48" s="1"/>
      <c r="G48" s="1"/>
    </row>
    <row r="49" spans="3:7" x14ac:dyDescent="0.25">
      <c r="C49" s="1"/>
      <c r="D49" s="1"/>
      <c r="E49" s="1"/>
      <c r="F49" s="1"/>
      <c r="G49" s="1"/>
    </row>
    <row r="50" spans="3:7" x14ac:dyDescent="0.25">
      <c r="C50" s="1"/>
      <c r="D50" s="1"/>
      <c r="E50" s="1"/>
      <c r="F50" s="1"/>
      <c r="G50" s="1"/>
    </row>
    <row r="51" spans="3:7" x14ac:dyDescent="0.25">
      <c r="C51" s="1"/>
      <c r="D51" s="1"/>
      <c r="E51" s="1"/>
      <c r="F51" s="1"/>
      <c r="G51" s="1"/>
    </row>
    <row r="52" spans="3:7" x14ac:dyDescent="0.25">
      <c r="C52" s="1"/>
      <c r="D52" s="1"/>
      <c r="E52" s="1"/>
      <c r="F52" s="1"/>
      <c r="G52" s="1"/>
    </row>
    <row r="53" spans="3:7" x14ac:dyDescent="0.25">
      <c r="C53" s="1"/>
      <c r="D53" s="1"/>
      <c r="E53" s="1"/>
      <c r="F53" s="1"/>
      <c r="G53" s="1"/>
    </row>
    <row r="54" spans="3:7" x14ac:dyDescent="0.25">
      <c r="C54" s="1"/>
      <c r="D54" s="1"/>
      <c r="E54" s="1"/>
      <c r="F54" s="1"/>
      <c r="G54" s="1"/>
    </row>
    <row r="55" spans="3:7" x14ac:dyDescent="0.25">
      <c r="C55" s="1"/>
      <c r="D55" s="1"/>
      <c r="E55" s="1"/>
      <c r="F55" s="1"/>
      <c r="G55" s="1"/>
    </row>
    <row r="56" spans="3:7" x14ac:dyDescent="0.25">
      <c r="C56" s="1"/>
      <c r="D56" s="1"/>
      <c r="E56" s="1"/>
      <c r="F56" s="1"/>
      <c r="G56" s="1"/>
    </row>
    <row r="57" spans="3:7" x14ac:dyDescent="0.25">
      <c r="C57" s="1"/>
      <c r="D57" s="1"/>
      <c r="E57" s="1"/>
      <c r="F57" s="1"/>
      <c r="G57" s="1"/>
    </row>
    <row r="58" spans="3:7" x14ac:dyDescent="0.25">
      <c r="C58" s="1"/>
      <c r="D58" s="1"/>
      <c r="E58" s="1"/>
      <c r="F58" s="1"/>
      <c r="G58" s="1"/>
    </row>
    <row r="59" spans="3:7" x14ac:dyDescent="0.25">
      <c r="C59" s="1"/>
      <c r="D59" s="1"/>
      <c r="E59" s="1"/>
      <c r="F59" s="1"/>
      <c r="G59" s="1"/>
    </row>
    <row r="60" spans="3:7" x14ac:dyDescent="0.25">
      <c r="C60" s="1"/>
      <c r="D60" s="1"/>
      <c r="E60" s="1"/>
      <c r="F60" s="1"/>
      <c r="G60" s="1"/>
    </row>
    <row r="61" spans="3:7" x14ac:dyDescent="0.25">
      <c r="C61" s="1"/>
      <c r="D61" s="1"/>
      <c r="E61" s="1"/>
      <c r="F61" s="1"/>
      <c r="G61" s="1"/>
    </row>
    <row r="62" spans="3:7" x14ac:dyDescent="0.25">
      <c r="C62" s="1"/>
      <c r="D62" s="1"/>
      <c r="E62" s="1"/>
      <c r="F62" s="1"/>
      <c r="G62" s="1"/>
    </row>
    <row r="63" spans="3:7" x14ac:dyDescent="0.25">
      <c r="C63" s="1"/>
      <c r="D63" s="1"/>
      <c r="E63" s="1"/>
      <c r="F63" s="1"/>
      <c r="G63" s="1"/>
    </row>
    <row r="64" spans="3:7" x14ac:dyDescent="0.25">
      <c r="C64" s="1"/>
      <c r="D64" s="1"/>
      <c r="E64" s="1"/>
      <c r="F64" s="1"/>
      <c r="G64" s="1"/>
    </row>
    <row r="65" spans="3:7" x14ac:dyDescent="0.25">
      <c r="C65" s="1"/>
      <c r="D65" s="1"/>
      <c r="E65" s="1"/>
      <c r="F65" s="1"/>
      <c r="G65" s="1"/>
    </row>
    <row r="66" spans="3:7" x14ac:dyDescent="0.25">
      <c r="C66" s="1"/>
      <c r="D66" s="1"/>
      <c r="E66" s="1"/>
      <c r="F66" s="1"/>
      <c r="G66" s="1"/>
    </row>
    <row r="67" spans="3:7" x14ac:dyDescent="0.25">
      <c r="C67" s="1"/>
      <c r="D67" s="1"/>
      <c r="E67" s="1"/>
      <c r="F67" s="1"/>
      <c r="G67" s="1"/>
    </row>
    <row r="68" spans="3:7" x14ac:dyDescent="0.25">
      <c r="C68" s="1"/>
      <c r="D68" s="1"/>
      <c r="E68" s="1"/>
      <c r="F68" s="1"/>
      <c r="G68" s="1"/>
    </row>
    <row r="69" spans="3:7" x14ac:dyDescent="0.25">
      <c r="C69" s="1"/>
      <c r="D69" s="1"/>
      <c r="E69" s="1"/>
      <c r="F69" s="1"/>
      <c r="G69" s="1"/>
    </row>
    <row r="70" spans="3:7" x14ac:dyDescent="0.25">
      <c r="C70" s="1"/>
      <c r="D70" s="1"/>
      <c r="E70" s="1"/>
      <c r="F70" s="1"/>
      <c r="G70" s="1"/>
    </row>
    <row r="71" spans="3:7" x14ac:dyDescent="0.25">
      <c r="C71" s="1"/>
      <c r="D71" s="1"/>
      <c r="E71" s="1"/>
      <c r="F71" s="1"/>
      <c r="G71" s="1"/>
    </row>
    <row r="72" spans="3:7" x14ac:dyDescent="0.25">
      <c r="C72" s="1"/>
      <c r="D72" s="1"/>
      <c r="E72" s="1"/>
      <c r="F72" s="1"/>
      <c r="G72" s="1"/>
    </row>
    <row r="73" spans="3:7" x14ac:dyDescent="0.25">
      <c r="C73" s="1"/>
      <c r="D73" s="1"/>
      <c r="E73" s="1"/>
      <c r="F73" s="1"/>
      <c r="G73" s="1"/>
    </row>
    <row r="74" spans="3:7" x14ac:dyDescent="0.25">
      <c r="C74" s="1"/>
      <c r="D74" s="1"/>
      <c r="E74" s="1"/>
      <c r="F74" s="1"/>
      <c r="G74" s="1"/>
    </row>
    <row r="75" spans="3:7" x14ac:dyDescent="0.25">
      <c r="C75" s="1"/>
      <c r="D75" s="1"/>
      <c r="E75" s="1"/>
      <c r="F75" s="1"/>
      <c r="G75" s="1"/>
    </row>
    <row r="76" spans="3:7" x14ac:dyDescent="0.25">
      <c r="C76" s="1"/>
      <c r="D76" s="1"/>
      <c r="E76" s="1"/>
      <c r="F76" s="1"/>
      <c r="G76" s="1"/>
    </row>
    <row r="77" spans="3:7" x14ac:dyDescent="0.25">
      <c r="C77" s="1"/>
      <c r="D77" s="1"/>
      <c r="E77" s="1"/>
      <c r="F77" s="1"/>
      <c r="G77" s="1"/>
    </row>
    <row r="78" spans="3:7" x14ac:dyDescent="0.25">
      <c r="C78" s="1"/>
      <c r="D78" s="1"/>
      <c r="E78" s="1"/>
      <c r="F78" s="1"/>
      <c r="G78" s="1"/>
    </row>
    <row r="79" spans="3:7" x14ac:dyDescent="0.25">
      <c r="C79" s="1"/>
      <c r="D79" s="1"/>
      <c r="E79" s="1"/>
      <c r="F79" s="1"/>
      <c r="G79" s="1"/>
    </row>
    <row r="80" spans="3:7" x14ac:dyDescent="0.25">
      <c r="C80" s="1"/>
      <c r="D80" s="1"/>
      <c r="E80" s="1"/>
      <c r="F80" s="1"/>
      <c r="G80" s="1"/>
    </row>
    <row r="81" spans="3:7" x14ac:dyDescent="0.25">
      <c r="C81" s="1"/>
      <c r="D81" s="1"/>
      <c r="E81" s="1"/>
      <c r="F81" s="1"/>
      <c r="G81" s="1"/>
    </row>
    <row r="82" spans="3:7" x14ac:dyDescent="0.25">
      <c r="G82" s="1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 23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Finkle</dc:creator>
  <cp:keywords/>
  <dc:description/>
  <cp:lastModifiedBy>Kim Finkle</cp:lastModifiedBy>
  <cp:revision/>
  <cp:lastPrinted>2023-01-26T20:40:22Z</cp:lastPrinted>
  <dcterms:created xsi:type="dcterms:W3CDTF">2019-01-28T19:54:26Z</dcterms:created>
  <dcterms:modified xsi:type="dcterms:W3CDTF">2024-02-19T13:57:00Z</dcterms:modified>
  <cp:category/>
  <cp:contentStatus/>
</cp:coreProperties>
</file>